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Nadica\Documents\"/>
    </mc:Choice>
  </mc:AlternateContent>
  <xr:revisionPtr revIDLastSave="0" documentId="13_ncr:1_{CD2EEE7B-1496-4C43-B1A6-9D2D2485CF39}" xr6:coauthVersionLast="46" xr6:coauthVersionMax="47" xr10:uidLastSave="{00000000-0000-0000-0000-000000000000}"/>
  <bookViews>
    <workbookView xWindow="165" yWindow="0" windowWidth="23835" windowHeight="12900" firstSheet="1" activeTab="2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3" l="1"/>
  <c r="K73" i="3"/>
  <c r="K92" i="3"/>
  <c r="K91" i="3"/>
  <c r="K90" i="3"/>
  <c r="K89" i="3"/>
  <c r="K88" i="3"/>
  <c r="L99" i="3"/>
  <c r="K93" i="3"/>
  <c r="J73" i="3"/>
  <c r="J19" i="3"/>
  <c r="J89" i="3"/>
  <c r="J88" i="3" s="1"/>
  <c r="I36" i="7"/>
  <c r="I26" i="7"/>
  <c r="G25" i="7"/>
  <c r="F7" i="8"/>
  <c r="G63" i="3"/>
  <c r="J27" i="3"/>
  <c r="J25" i="3"/>
  <c r="J16" i="3"/>
  <c r="I100" i="3"/>
  <c r="I92" i="3"/>
  <c r="I91" i="3" s="1"/>
  <c r="J92" i="3"/>
  <c r="J91" i="3" s="1"/>
  <c r="L10" i="1"/>
  <c r="K10" i="1"/>
  <c r="J13" i="1"/>
  <c r="I13" i="1"/>
  <c r="G13" i="1"/>
  <c r="H25" i="7"/>
  <c r="I25" i="7" s="1"/>
  <c r="I13" i="7"/>
  <c r="K26" i="1"/>
  <c r="L81" i="3"/>
  <c r="K68" i="3"/>
  <c r="L50" i="3"/>
  <c r="H34" i="7"/>
  <c r="H32" i="7"/>
  <c r="H27" i="7"/>
  <c r="H23" i="7"/>
  <c r="H21" i="7"/>
  <c r="H19" i="7"/>
  <c r="H10" i="7"/>
  <c r="G34" i="7"/>
  <c r="G32" i="7"/>
  <c r="G27" i="7"/>
  <c r="G23" i="7"/>
  <c r="G21" i="7"/>
  <c r="G19" i="7"/>
  <c r="G10" i="7"/>
  <c r="G9" i="7" s="1"/>
  <c r="F7" i="11"/>
  <c r="E7" i="11"/>
  <c r="E6" i="11" s="1"/>
  <c r="C7" i="11"/>
  <c r="C6" i="11" s="1"/>
  <c r="F43" i="8"/>
  <c r="E43" i="8"/>
  <c r="F39" i="8"/>
  <c r="E39" i="8"/>
  <c r="F36" i="8"/>
  <c r="H36" i="8" s="1"/>
  <c r="E36" i="8"/>
  <c r="F33" i="8"/>
  <c r="E33" i="8"/>
  <c r="F29" i="8"/>
  <c r="E29" i="8"/>
  <c r="C43" i="8"/>
  <c r="C39" i="8"/>
  <c r="C36" i="8"/>
  <c r="C33" i="8"/>
  <c r="C29" i="8"/>
  <c r="F25" i="8"/>
  <c r="E25" i="8"/>
  <c r="F20" i="8"/>
  <c r="E20" i="8"/>
  <c r="F17" i="8"/>
  <c r="H17" i="8" s="1"/>
  <c r="E17" i="8"/>
  <c r="F13" i="8"/>
  <c r="E13" i="8"/>
  <c r="E7" i="8"/>
  <c r="C25" i="8"/>
  <c r="C20" i="8"/>
  <c r="C17" i="8"/>
  <c r="C13" i="8"/>
  <c r="C7" i="8"/>
  <c r="J100" i="3"/>
  <c r="J96" i="3"/>
  <c r="L96" i="3" s="1"/>
  <c r="I96" i="3"/>
  <c r="I89" i="3"/>
  <c r="I88" i="3" s="1"/>
  <c r="J84" i="3"/>
  <c r="I84" i="3"/>
  <c r="I83" i="3" s="1"/>
  <c r="J75" i="3"/>
  <c r="I75" i="3"/>
  <c r="I73" i="3"/>
  <c r="J63" i="3"/>
  <c r="I63" i="3"/>
  <c r="J56" i="3"/>
  <c r="I56" i="3"/>
  <c r="J52" i="3"/>
  <c r="I52" i="3"/>
  <c r="J48" i="3"/>
  <c r="I48" i="3"/>
  <c r="J46" i="3"/>
  <c r="I46" i="3"/>
  <c r="J43" i="3"/>
  <c r="I43" i="3"/>
  <c r="G100" i="3"/>
  <c r="G96" i="3"/>
  <c r="G92" i="3"/>
  <c r="G91" i="3" s="1"/>
  <c r="G89" i="3"/>
  <c r="G88" i="3" s="1"/>
  <c r="G84" i="3"/>
  <c r="G83" i="3" s="1"/>
  <c r="G75" i="3"/>
  <c r="G73" i="3"/>
  <c r="G56" i="3"/>
  <c r="G52" i="3"/>
  <c r="G48" i="3"/>
  <c r="G46" i="3"/>
  <c r="G42" i="3" s="1"/>
  <c r="G43" i="3"/>
  <c r="J34" i="3"/>
  <c r="J33" i="3" s="1"/>
  <c r="J30" i="3"/>
  <c r="J22" i="3"/>
  <c r="J18" i="3"/>
  <c r="J13" i="3"/>
  <c r="I34" i="3"/>
  <c r="I33" i="3" s="1"/>
  <c r="I29" i="3"/>
  <c r="I27" i="3"/>
  <c r="I25" i="3"/>
  <c r="I19" i="3"/>
  <c r="I18" i="3" s="1"/>
  <c r="I22" i="3"/>
  <c r="I21" i="3" s="1"/>
  <c r="I16" i="3"/>
  <c r="I13" i="3"/>
  <c r="G34" i="3"/>
  <c r="G33" i="3" s="1"/>
  <c r="G30" i="3"/>
  <c r="G29" i="3" s="1"/>
  <c r="G27" i="3"/>
  <c r="G25" i="3"/>
  <c r="G22" i="3"/>
  <c r="G21" i="3" s="1"/>
  <c r="G19" i="3"/>
  <c r="G18" i="3" s="1"/>
  <c r="G16" i="3"/>
  <c r="G13" i="3"/>
  <c r="G22" i="8"/>
  <c r="K101" i="3"/>
  <c r="L32" i="3"/>
  <c r="K50" i="3"/>
  <c r="K15" i="1"/>
  <c r="L15" i="1"/>
  <c r="L14" i="1"/>
  <c r="K14" i="1"/>
  <c r="L11" i="1"/>
  <c r="K11" i="1"/>
  <c r="I11" i="7"/>
  <c r="I12" i="7"/>
  <c r="I14" i="7"/>
  <c r="I15" i="7"/>
  <c r="I17" i="7"/>
  <c r="I18" i="7"/>
  <c r="I20" i="7"/>
  <c r="I22" i="7"/>
  <c r="I24" i="7"/>
  <c r="I28" i="7"/>
  <c r="I29" i="7"/>
  <c r="I30" i="7"/>
  <c r="I31" i="7"/>
  <c r="I33" i="7"/>
  <c r="I35" i="7"/>
  <c r="G8" i="11"/>
  <c r="H8" i="11"/>
  <c r="H9" i="8"/>
  <c r="H10" i="8"/>
  <c r="H14" i="8"/>
  <c r="H18" i="8"/>
  <c r="H21" i="8"/>
  <c r="H22" i="8"/>
  <c r="H23" i="8"/>
  <c r="H26" i="8"/>
  <c r="H30" i="8"/>
  <c r="H31" i="8"/>
  <c r="H34" i="8"/>
  <c r="H37" i="8"/>
  <c r="H40" i="8"/>
  <c r="H41" i="8"/>
  <c r="H44" i="8"/>
  <c r="G9" i="8"/>
  <c r="G10" i="8"/>
  <c r="G14" i="8"/>
  <c r="G21" i="8"/>
  <c r="G26" i="8"/>
  <c r="G30" i="8"/>
  <c r="G31" i="8"/>
  <c r="G34" i="8"/>
  <c r="G40" i="8"/>
  <c r="G41" i="8"/>
  <c r="G44" i="8"/>
  <c r="L44" i="3"/>
  <c r="L47" i="3"/>
  <c r="L49" i="3"/>
  <c r="L53" i="3"/>
  <c r="L54" i="3"/>
  <c r="L55" i="3"/>
  <c r="L57" i="3"/>
  <c r="L58" i="3"/>
  <c r="L59" i="3"/>
  <c r="L60" i="3"/>
  <c r="L61" i="3"/>
  <c r="L62" i="3"/>
  <c r="L64" i="3"/>
  <c r="L65" i="3"/>
  <c r="L66" i="3"/>
  <c r="L67" i="3"/>
  <c r="L69" i="3"/>
  <c r="L70" i="3"/>
  <c r="L71" i="3"/>
  <c r="L72" i="3"/>
  <c r="L74" i="3"/>
  <c r="L76" i="3"/>
  <c r="L77" i="3"/>
  <c r="L78" i="3"/>
  <c r="L79" i="3"/>
  <c r="L80" i="3"/>
  <c r="L82" i="3"/>
  <c r="L85" i="3"/>
  <c r="L86" i="3"/>
  <c r="L87" i="3"/>
  <c r="L90" i="3"/>
  <c r="L93" i="3"/>
  <c r="L97" i="3"/>
  <c r="L98" i="3"/>
  <c r="L101" i="3"/>
  <c r="K55" i="3"/>
  <c r="K57" i="3"/>
  <c r="K58" i="3"/>
  <c r="K59" i="3"/>
  <c r="K60" i="3"/>
  <c r="K61" i="3"/>
  <c r="K62" i="3"/>
  <c r="K64" i="3"/>
  <c r="K65" i="3"/>
  <c r="K66" i="3"/>
  <c r="K67" i="3"/>
  <c r="K70" i="3"/>
  <c r="K71" i="3"/>
  <c r="K72" i="3"/>
  <c r="K76" i="3"/>
  <c r="K79" i="3"/>
  <c r="K80" i="3"/>
  <c r="K82" i="3"/>
  <c r="K85" i="3"/>
  <c r="K86" i="3"/>
  <c r="K53" i="3"/>
  <c r="K54" i="3"/>
  <c r="K49" i="3"/>
  <c r="K47" i="3"/>
  <c r="K44" i="3"/>
  <c r="L31" i="3"/>
  <c r="L28" i="3"/>
  <c r="L26" i="3"/>
  <c r="L23" i="3"/>
  <c r="L14" i="3"/>
  <c r="K31" i="3"/>
  <c r="K28" i="3"/>
  <c r="K26" i="3"/>
  <c r="K14" i="3"/>
  <c r="I12" i="3" l="1"/>
  <c r="G95" i="3"/>
  <c r="G94" i="3" s="1"/>
  <c r="H20" i="8"/>
  <c r="C28" i="8"/>
  <c r="G12" i="3"/>
  <c r="I23" i="7"/>
  <c r="H9" i="7"/>
  <c r="K13" i="1"/>
  <c r="G25" i="8"/>
  <c r="G20" i="8"/>
  <c r="C6" i="8"/>
  <c r="H33" i="8"/>
  <c r="G13" i="8"/>
  <c r="G39" i="8"/>
  <c r="H43" i="8"/>
  <c r="H7" i="8"/>
  <c r="G7" i="11"/>
  <c r="K84" i="3"/>
  <c r="G51" i="3"/>
  <c r="G40" i="3" s="1"/>
  <c r="K56" i="3"/>
  <c r="G24" i="3"/>
  <c r="L13" i="1"/>
  <c r="L22" i="3"/>
  <c r="L100" i="3"/>
  <c r="I95" i="3"/>
  <c r="I94" i="3" s="1"/>
  <c r="L75" i="3"/>
  <c r="L73" i="3"/>
  <c r="L63" i="3"/>
  <c r="L56" i="3"/>
  <c r="L48" i="3"/>
  <c r="L30" i="3"/>
  <c r="K46" i="3"/>
  <c r="G8" i="7"/>
  <c r="I27" i="7"/>
  <c r="I32" i="7"/>
  <c r="I34" i="7"/>
  <c r="I21" i="7"/>
  <c r="I10" i="7"/>
  <c r="G33" i="8"/>
  <c r="F28" i="8"/>
  <c r="H39" i="8"/>
  <c r="G7" i="8"/>
  <c r="K100" i="3"/>
  <c r="L92" i="3"/>
  <c r="L84" i="3"/>
  <c r="J83" i="3"/>
  <c r="K83" i="3" s="1"/>
  <c r="K63" i="3"/>
  <c r="L46" i="3"/>
  <c r="K43" i="3"/>
  <c r="J12" i="3"/>
  <c r="I19" i="7"/>
  <c r="F6" i="11"/>
  <c r="G6" i="11" s="1"/>
  <c r="H7" i="11"/>
  <c r="G43" i="8"/>
  <c r="E28" i="8"/>
  <c r="H29" i="8"/>
  <c r="G29" i="8"/>
  <c r="E6" i="8"/>
  <c r="H13" i="8"/>
  <c r="F6" i="8"/>
  <c r="H25" i="8"/>
  <c r="J95" i="3"/>
  <c r="L91" i="3"/>
  <c r="L88" i="3"/>
  <c r="L89" i="3"/>
  <c r="K75" i="3"/>
  <c r="I51" i="3"/>
  <c r="J51" i="3"/>
  <c r="K52" i="3"/>
  <c r="L52" i="3"/>
  <c r="K48" i="3"/>
  <c r="I42" i="3"/>
  <c r="J42" i="3"/>
  <c r="L43" i="3"/>
  <c r="J29" i="3"/>
  <c r="K29" i="3" s="1"/>
  <c r="K30" i="3"/>
  <c r="L27" i="3"/>
  <c r="J24" i="3"/>
  <c r="K25" i="3"/>
  <c r="L25" i="3"/>
  <c r="J21" i="3"/>
  <c r="L21" i="3" s="1"/>
  <c r="K13" i="3"/>
  <c r="L13" i="3"/>
  <c r="I24" i="3"/>
  <c r="K27" i="3"/>
  <c r="I11" i="3" l="1"/>
  <c r="I10" i="3" s="1"/>
  <c r="H6" i="11"/>
  <c r="G28" i="8"/>
  <c r="G39" i="3"/>
  <c r="G11" i="3"/>
  <c r="G10" i="3" s="1"/>
  <c r="K12" i="3"/>
  <c r="I9" i="7"/>
  <c r="K51" i="3"/>
  <c r="K24" i="3"/>
  <c r="J40" i="3"/>
  <c r="I40" i="3"/>
  <c r="I39" i="3" s="1"/>
  <c r="L42" i="3"/>
  <c r="H28" i="8"/>
  <c r="L83" i="3"/>
  <c r="L12" i="3"/>
  <c r="H8" i="7"/>
  <c r="I8" i="7" s="1"/>
  <c r="H6" i="8"/>
  <c r="G6" i="8"/>
  <c r="J94" i="3"/>
  <c r="L95" i="3"/>
  <c r="K95" i="3"/>
  <c r="L51" i="3"/>
  <c r="K42" i="3"/>
  <c r="L29" i="3"/>
  <c r="J11" i="3"/>
  <c r="J10" i="3" s="1"/>
  <c r="L24" i="3"/>
  <c r="L10" i="3" l="1"/>
  <c r="K10" i="3"/>
  <c r="K11" i="3"/>
  <c r="L94" i="3"/>
  <c r="K94" i="3"/>
  <c r="L40" i="3"/>
  <c r="K40" i="3"/>
  <c r="J39" i="3"/>
  <c r="L39" i="3" s="1"/>
  <c r="L11" i="3"/>
  <c r="K39" i="3" l="1"/>
</calcChain>
</file>

<file path=xl/sharedStrings.xml><?xml version="1.0" encoding="utf-8"?>
<sst xmlns="http://schemas.openxmlformats.org/spreadsheetml/2006/main" count="270" uniqueCount="185">
  <si>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</si>
  <si>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</si>
  <si>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</si>
  <si>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</si>
  <si>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</si>
  <si>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</si>
  <si>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</si>
  <si>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</si>
  <si>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</si>
  <si>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II. POSEBNI DIO</t>
  </si>
  <si>
    <t>I. OPĆI DIO</t>
  </si>
  <si>
    <t>Materijalni rashodi</t>
  </si>
  <si>
    <t>…</t>
  </si>
  <si>
    <t>INDEKS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</si>
  <si>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</si>
  <si>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</si>
  <si>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</si>
  <si>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</si>
  <si>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</si>
  <si>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</si>
  <si>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</si>
  <si>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</si>
  <si>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</si>
  <si>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</si>
  <si>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</si>
  <si>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</si>
  <si>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</si>
  <si>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</si>
  <si>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</si>
  <si>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</si>
  <si>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5=4/3*100</t>
  </si>
  <si>
    <t>INDEKS**</t>
  </si>
  <si>
    <t>6 PRIHODI POSLOVANJA</t>
  </si>
  <si>
    <t>3 RASHODI  POSLOVANJA</t>
  </si>
  <si>
    <t>4 RASHODI ZA NABAVU NEFINANCIJSKE IMOVINE</t>
  </si>
  <si>
    <t>7 PRIHODI OD PRODAJE NEFINANCIJSKE IMOVINE</t>
  </si>
  <si>
    <t>SAŽETAK  RAČUNA PRIHODA I RASHODA I  RAČUNA FINANCIRANJA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</si>
  <si>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</si>
  <si>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</si>
  <si>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</si>
  <si>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>SAŽETAK  RAČUNA PRIHODA I RASHODA I  RAČUNA FINANCIRANJA  može sadržavati i dodatne podatke.</t>
  </si>
  <si>
    <t>Tekuće pomoći iz proračuna koji im nije nadležan</t>
  </si>
  <si>
    <t>Tekuće pomoći temeljem prijenosa EU sredstava</t>
  </si>
  <si>
    <t>Pomoći proračunskim korisnicima iz proračuna koji im nije nadležan</t>
  </si>
  <si>
    <t>Pomoći temeljem prijenosa EU sredstava</t>
  </si>
  <si>
    <t>Prihodi od imovine</t>
  </si>
  <si>
    <t>Prihodi od financijske imovine</t>
  </si>
  <si>
    <t>Kamate na oročena sredstva i depozite po viđenju</t>
  </si>
  <si>
    <t>Prihodi od pristojbi po posebnim propisima i naknadama</t>
  </si>
  <si>
    <t>Prihodi po posebnim propisima</t>
  </si>
  <si>
    <t>Ostali nespomenuti prihodi</t>
  </si>
  <si>
    <t>Prihodi od pruženih usluga</t>
  </si>
  <si>
    <t>Donacije od pravnih i fizičkih osoba izvan općeg proračuna</t>
  </si>
  <si>
    <t>Prihodi iz nadležnog proračuna</t>
  </si>
  <si>
    <t>Prihodi iz nadležnog proračuna za redovnu djelatnost proračunskog korisnika</t>
  </si>
  <si>
    <t>Prihodi iz nadležnog proračuna za financiranje rashoda poslovanja</t>
  </si>
  <si>
    <t>Prihodi iz nadležnog proračuna za nabavu nefinancijske imovine</t>
  </si>
  <si>
    <t>Rezultat poslovanja</t>
  </si>
  <si>
    <t>Plaće za prekovremeni rad</t>
  </si>
  <si>
    <t>Ostali rashodi za zaposlene</t>
  </si>
  <si>
    <t>Doprinosi na plaće</t>
  </si>
  <si>
    <t>Doprinos za obvzno zdravstveno osiguranje</t>
  </si>
  <si>
    <t>Doprinos za obvzno osiguranje u slučaju nezaposlenosti</t>
  </si>
  <si>
    <t>Naknade za prijevoz na posao i s posla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</si>
  <si>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</si>
  <si>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</si>
  <si>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</si>
  <si>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</si>
  <si>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</si>
  <si>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Postrojenja i oprema</t>
  </si>
  <si>
    <t>Uredska oprema i namještaj</t>
  </si>
  <si>
    <t>Knjige, umjetnička djela i ostale izložbene vrijednosti</t>
  </si>
  <si>
    <t>Knjige</t>
  </si>
  <si>
    <t>Komunikacijska oprema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</si>
  <si>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</si>
  <si>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</si>
  <si>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</si>
  <si>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</si>
  <si>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</si>
  <si>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</si>
  <si>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</si>
  <si>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</si>
  <si>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</si>
  <si>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</si>
  <si>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</si>
  <si>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</si>
  <si>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</si>
  <si>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</si>
  <si>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školskog odbora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</si>
  <si>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</si>
  <si>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</si>
  <si>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</si>
  <si>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</si>
  <si>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</si>
  <si>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</si>
  <si>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</si>
  <si>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</si>
  <si>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</si>
  <si>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nespomenutifinancijski rashodi</t>
  </si>
  <si>
    <t>Naknade građanima i kućanstvima</t>
  </si>
  <si>
    <t>Ostale naknade građanima i kućanstvima iz proračuna</t>
  </si>
  <si>
    <t>Naknade građanima i kućanstvima u novcu</t>
  </si>
  <si>
    <t xml:space="preserve">Ostali rashodi </t>
  </si>
  <si>
    <t>Tekuće donacije</t>
  </si>
  <si>
    <t>Tekuće donacije u naravi</t>
  </si>
  <si>
    <t>09 Obrazovanje</t>
  </si>
  <si>
    <t>092 Srednjoškolsko obrazovanje</t>
  </si>
  <si>
    <t xml:space="preserve">III. GIMNAZIJA </t>
  </si>
  <si>
    <t>A024109</t>
  </si>
  <si>
    <t>DJELATNOST USTANOVA SREDNJEG ŠKOLSTVA</t>
  </si>
  <si>
    <t>OPĆI PRIHODI I PRIMICI POJAČANI STANDARD</t>
  </si>
  <si>
    <t>DECENTRALIZIRANA SREDSTVA SREDNJE ŠKOLSTVO</t>
  </si>
  <si>
    <t>A024109A410901</t>
  </si>
  <si>
    <t>REDOVNA DJELATNOST PRORAČUNSKIH KORISNIKA</t>
  </si>
  <si>
    <t>VLASTITI PRIHODI-PRORAČUNSKI KORISNICI</t>
  </si>
  <si>
    <t>4 Prihodi za posebne namjene</t>
  </si>
  <si>
    <t>43 Ostali prihodi</t>
  </si>
  <si>
    <t>11 Opći prihodi i primic-pojačani standard</t>
  </si>
  <si>
    <t>12 Decentralizirana sredstva-srednje školstvo</t>
  </si>
  <si>
    <t>5 Pomoći</t>
  </si>
  <si>
    <t>52 Pomoći iz drugih proračuna</t>
  </si>
  <si>
    <t>56 Pomoći temeljem prijenosa EU sredstava</t>
  </si>
  <si>
    <t>6 Donacije</t>
  </si>
  <si>
    <t>61 Donacije</t>
  </si>
  <si>
    <t xml:space="preserve">  61 Donacije</t>
  </si>
  <si>
    <t>12 Decentralizirana sredstva srednje školstvo</t>
  </si>
  <si>
    <t>43 Ostali prihodi za posebne namjene</t>
  </si>
  <si>
    <t>6  Donacije</t>
  </si>
  <si>
    <t xml:space="preserve">  52 Pomoći iz drugih proračuna</t>
  </si>
  <si>
    <t>1.1.</t>
  </si>
  <si>
    <t>3.1.</t>
  </si>
  <si>
    <t>4.3</t>
  </si>
  <si>
    <t>OSTALI PRIHODI ZA POSEBNE NAMJENE</t>
  </si>
  <si>
    <t>5.2</t>
  </si>
  <si>
    <t>POMOĆI IZ DRUGIH PRORAČUNA</t>
  </si>
  <si>
    <t>5.5</t>
  </si>
  <si>
    <t>POMOĆI OD IZVANPRORAČUNSKIH KORISNIKA</t>
  </si>
  <si>
    <t>5.6</t>
  </si>
  <si>
    <t>POMOĆI TEMELJEM PRIJENOSA EU SREDSTAVA</t>
  </si>
  <si>
    <t>6.1</t>
  </si>
  <si>
    <t>DONACIJE</t>
  </si>
  <si>
    <t>IZVANNASTAVNE I OSTALE AKTIVNOSTI</t>
  </si>
  <si>
    <t>1.2</t>
  </si>
  <si>
    <t>1.1</t>
  </si>
  <si>
    <t xml:space="preserve">OPĆI PRIHODI I PRIMICI </t>
  </si>
  <si>
    <t>NABAVA UDŽBENIKA</t>
  </si>
  <si>
    <t>OPĆI PRIHODI I PRIMICI</t>
  </si>
  <si>
    <t>GRAĐANSKI ODGOJ I ŠKOLA I ZAJEDNICA</t>
  </si>
  <si>
    <t>ODRŽAVANJE I OPREMANJE USTANOVA SREDNJEG ŠKOLSTVA</t>
  </si>
  <si>
    <t>OPĆI PRIHODI I PRIMICI DECENTRALIZIRANA SREDSTVA</t>
  </si>
  <si>
    <t>3.1</t>
  </si>
  <si>
    <t>SUFINANCIRANJE PROJEKATA/E-TEHNIČAR</t>
  </si>
  <si>
    <t>BESPLATNE MENSTRUALNE POTREPŠTINE</t>
  </si>
  <si>
    <t>A024109A410902</t>
  </si>
  <si>
    <t>A024109A410905</t>
  </si>
  <si>
    <t>A0241091410907</t>
  </si>
  <si>
    <t>A024109K410901</t>
  </si>
  <si>
    <t>A024109T410902</t>
  </si>
  <si>
    <t>A024109T410905</t>
  </si>
  <si>
    <t>III. GIMNAZIJA ZAGREB</t>
  </si>
  <si>
    <t>Uređaji,strojevi i oprema za ostale namjene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</si>
  <si>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</si>
  <si>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</si>
  <si>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</si>
  <si>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</si>
  <si>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</si>
  <si>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 xml:space="preserve">A0241091410907 </t>
  </si>
  <si>
    <t>POMOĆNICI U NASTAVI</t>
  </si>
  <si>
    <t>Rashodi za usluge</t>
  </si>
  <si>
    <t>IZVORNI PLAN ILI REBALANS 2025.*</t>
  </si>
  <si>
    <t>TEKUĆI PLAN 2025.*</t>
  </si>
  <si>
    <t>Višak prihoda iz 2024.</t>
  </si>
  <si>
    <t>92 Višak prihoda 2024.</t>
  </si>
  <si>
    <t xml:space="preserve">OSTVARENJE/IZVRŠENJE 
1.-12.2024. </t>
  </si>
  <si>
    <t xml:space="preserve">OSTVARENJE/IZVRŠENJE 
1.-12.2025. </t>
  </si>
  <si>
    <t>IZVJEŠTAJ O PRIHODIMA I RASHODIMA PREMA EKONOMSKOJ KLASIFIKACIJI 1.-12.2025.</t>
  </si>
  <si>
    <t>IZVJEŠTAJ O PRIHODIMA I RASHODIMA PREMA IZVORIMA FINANCIRANJA 1.-12.2025.</t>
  </si>
  <si>
    <t xml:space="preserve">IZVRŠENJE 
1.-12.2024. </t>
  </si>
  <si>
    <t xml:space="preserve">IZVRŠENJE 
1.-12.2025. </t>
  </si>
  <si>
    <t>IZVJEŠTAJ PO PROGRAMSKOJ KLASIFIKACIJI 1.-12.2025.</t>
  </si>
  <si>
    <t xml:space="preserve"> IZVRŠENJE 
1.-12.2025. </t>
  </si>
  <si>
    <t>IZVJEŠTAJ O IZVRŠENJU FINANCIJSKOG PLANA PRORAČUNSKOG KORISNIKA JEDINICE LOKALNE I PODRUČNE (REGIONALNE) SAMOUPRAVE ZA  2025. GODINU</t>
  </si>
  <si>
    <t>IZVJEŠTAJ O RASHODIMA PREMA FUNKCIJSKOJ KLASIFIKACIJI 1.-12.2025.</t>
  </si>
  <si>
    <t>SAŽETAK  RAČUNA PRIHODA I RASHODA 1.-12.2025.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</si>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</sst>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9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0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1" fillId="0" borderId="3" xfId="0" applyNumberFormat="1" applyFont="1" applyBorder="1"/>
    <xf numFmtId="0" fontId="21" fillId="0" borderId="0" xfId="0" applyFont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1" fillId="2" borderId="3" xfId="0" quotePrefix="1" applyFont="1" applyFill="1" applyBorder="1" applyAlignment="1">
      <alignment horizontal="left" vertical="center" wrapText="1"/>
    </xf>
    <xf numFmtId="0" fontId="13" fillId="0" borderId="0" xfId="0" applyFont="1"/>
    <xf numFmtId="0" fontId="6" fillId="2" borderId="3" xfId="0" applyNumberFormat="1" applyFont="1" applyFill="1" applyBorder="1" applyAlignment="1">
      <alignment horizontal="right"/>
    </xf>
    <xf numFmtId="0" fontId="1" fillId="0" borderId="0" xfId="0" applyNumberFormat="1" applyFont="1"/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Border="1"/>
    <xf numFmtId="9" fontId="0" fillId="0" borderId="3" xfId="1" applyFont="1" applyBorder="1"/>
    <xf numFmtId="9" fontId="13" fillId="0" borderId="3" xfId="1" applyFont="1" applyBorder="1"/>
    <xf numFmtId="9" fontId="1" fillId="0" borderId="3" xfId="0" applyNumberFormat="1" applyFont="1" applyBorder="1"/>
    <xf numFmtId="9" fontId="0" fillId="0" borderId="3" xfId="0" applyNumberFormat="1" applyBorder="1"/>
    <xf numFmtId="9" fontId="21" fillId="0" borderId="3" xfId="0" applyNumberFormat="1" applyFont="1" applyBorder="1"/>
    <xf numFmtId="9" fontId="13" fillId="0" borderId="3" xfId="0" applyNumberFormat="1" applyFont="1" applyBorder="1"/>
    <xf numFmtId="9" fontId="1" fillId="0" borderId="3" xfId="1" applyFont="1" applyBorder="1"/>
    <xf numFmtId="9" fontId="23" fillId="0" borderId="3" xfId="1" applyFont="1" applyBorder="1"/>
    <xf numFmtId="9" fontId="21" fillId="0" borderId="3" xfId="1" applyFont="1" applyBorder="1"/>
    <xf numFmtId="4" fontId="0" fillId="0" borderId="3" xfId="0" applyNumberFormat="1" applyFont="1" applyBorder="1"/>
    <xf numFmtId="164" fontId="0" fillId="0" borderId="3" xfId="1" applyNumberFormat="1" applyFont="1" applyBorder="1"/>
    <xf numFmtId="164" fontId="3" fillId="2" borderId="3" xfId="1" applyNumberFormat="1" applyFont="1" applyFill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 vertical="center"/>
    </xf>
    <xf numFmtId="164" fontId="6" fillId="4" borderId="3" xfId="1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11" fillId="0" borderId="0" xfId="0" quotePrefix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49" fontId="6" fillId="3" borderId="2" xfId="0" applyNumberFormat="1" applyFont="1" applyFill="1" applyBorder="1" applyAlignment="1" applyProtection="1">
      <alignment horizontal="left" vertical="center" wrapText="1"/>
    </xf>
    <xf numFmtId="49" fontId="6" fillId="3" borderId="4" xfId="0" applyNumberFormat="1" applyFont="1" applyFill="1" applyBorder="1" applyAlignment="1" applyProtection="1">
      <alignment horizontal="left" vertical="center" wrapText="1"/>
    </xf>
    <xf numFmtId="49" fontId="22" fillId="3" borderId="2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topLeftCell="A7" workbookViewId="0">
      <selection activeCell="G20" sqref="G20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51" t="s">
        <v>181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12" ht="18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2:12" ht="15.75" customHeight="1" x14ac:dyDescent="0.25">
      <c r="B3" s="151" t="s">
        <v>10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ht="36" customHeight="1" x14ac:dyDescent="0.25">
      <c r="B4" s="149" t="s">
        <v>159</v>
      </c>
      <c r="C4" s="149"/>
      <c r="D4" s="149"/>
      <c r="E4" s="42"/>
      <c r="F4" s="42"/>
      <c r="G4" s="42"/>
      <c r="H4" s="42"/>
      <c r="I4" s="42"/>
      <c r="J4" s="44"/>
      <c r="K4" s="44"/>
      <c r="L4" s="43"/>
    </row>
    <row r="5" spans="2:12" ht="18" customHeight="1" x14ac:dyDescent="0.25">
      <c r="B5" s="151" t="s">
        <v>36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2" ht="18" customHeight="1" x14ac:dyDescent="0.25">
      <c r="B6" s="45"/>
      <c r="C6" s="46"/>
      <c r="D6" s="46"/>
      <c r="E6" s="46"/>
      <c r="F6" s="46"/>
      <c r="G6" s="46"/>
      <c r="H6" s="46"/>
      <c r="I6" s="46"/>
      <c r="J6" s="46"/>
      <c r="K6" s="46"/>
      <c r="L6" s="43"/>
    </row>
    <row r="7" spans="2:12" x14ac:dyDescent="0.25">
      <c r="B7" s="159" t="s">
        <v>183</v>
      </c>
      <c r="C7" s="159"/>
      <c r="D7" s="159"/>
      <c r="E7" s="159"/>
      <c r="F7" s="159"/>
      <c r="G7" s="47"/>
      <c r="H7" s="47"/>
      <c r="I7" s="47"/>
      <c r="J7" s="47"/>
      <c r="K7" s="48"/>
      <c r="L7" s="43"/>
    </row>
    <row r="8" spans="2:12" ht="25.5" x14ac:dyDescent="0.25">
      <c r="B8" s="143" t="s">
        <v>7</v>
      </c>
      <c r="C8" s="144"/>
      <c r="D8" s="144"/>
      <c r="E8" s="144"/>
      <c r="F8" s="145"/>
      <c r="G8" s="22" t="s">
        <v>173</v>
      </c>
      <c r="H8" s="1" t="s">
        <v>169</v>
      </c>
      <c r="I8" s="1" t="s">
        <v>170</v>
      </c>
      <c r="J8" s="22" t="s">
        <v>174</v>
      </c>
      <c r="K8" s="1" t="s">
        <v>13</v>
      </c>
      <c r="L8" s="1" t="s">
        <v>31</v>
      </c>
    </row>
    <row r="9" spans="2:12" s="25" customFormat="1" ht="11.25" x14ac:dyDescent="0.2">
      <c r="B9" s="132">
        <v>1</v>
      </c>
      <c r="C9" s="132"/>
      <c r="D9" s="132"/>
      <c r="E9" s="132"/>
      <c r="F9" s="133"/>
      <c r="G9" s="24">
        <v>2</v>
      </c>
      <c r="H9" s="23">
        <v>3</v>
      </c>
      <c r="I9" s="23">
        <v>4</v>
      </c>
      <c r="J9" s="23">
        <v>5</v>
      </c>
      <c r="K9" s="23" t="s">
        <v>14</v>
      </c>
      <c r="L9" s="23" t="s">
        <v>15</v>
      </c>
    </row>
    <row r="10" spans="2:12" x14ac:dyDescent="0.25">
      <c r="B10" s="156" t="s">
        <v>0</v>
      </c>
      <c r="C10" s="129"/>
      <c r="D10" s="129"/>
      <c r="E10" s="129"/>
      <c r="F10" s="157"/>
      <c r="G10" s="72">
        <v>2341377.19</v>
      </c>
      <c r="H10" s="72"/>
      <c r="I10" s="72">
        <v>2662000</v>
      </c>
      <c r="J10" s="72">
        <v>2446830.63</v>
      </c>
      <c r="K10" s="124">
        <f>J10/G10</f>
        <v>1.0450390652349355</v>
      </c>
      <c r="L10" s="124">
        <f>J10/I10</f>
        <v>0.91917003380916595</v>
      </c>
    </row>
    <row r="11" spans="2:12" x14ac:dyDescent="0.25">
      <c r="B11" s="158" t="s">
        <v>32</v>
      </c>
      <c r="C11" s="153"/>
      <c r="D11" s="153"/>
      <c r="E11" s="153"/>
      <c r="F11" s="155"/>
      <c r="G11" s="69">
        <v>2341377.19</v>
      </c>
      <c r="H11" s="69"/>
      <c r="I11" s="69">
        <v>2662000</v>
      </c>
      <c r="J11" s="69">
        <v>2446830.63</v>
      </c>
      <c r="K11" s="99">
        <f>J11/G11</f>
        <v>1.0450390652349355</v>
      </c>
      <c r="L11" s="99">
        <f>J11/I11</f>
        <v>0.91917003380916595</v>
      </c>
    </row>
    <row r="12" spans="2:12" x14ac:dyDescent="0.25">
      <c r="B12" s="160" t="s">
        <v>35</v>
      </c>
      <c r="C12" s="155"/>
      <c r="D12" s="155"/>
      <c r="E12" s="155"/>
      <c r="F12" s="155"/>
      <c r="G12" s="18"/>
      <c r="H12" s="18"/>
      <c r="I12" s="18"/>
      <c r="J12" s="18"/>
      <c r="K12" s="18"/>
      <c r="L12" s="18"/>
    </row>
    <row r="13" spans="2:12" x14ac:dyDescent="0.25">
      <c r="B13" s="19" t="s">
        <v>1</v>
      </c>
      <c r="C13" s="35"/>
      <c r="D13" s="35"/>
      <c r="E13" s="35"/>
      <c r="F13" s="35"/>
      <c r="G13" s="72">
        <f>SUM(G14,G15)</f>
        <v>2333517.66</v>
      </c>
      <c r="H13" s="72"/>
      <c r="I13" s="72">
        <f>SUM(I14,I15)</f>
        <v>2679000</v>
      </c>
      <c r="J13" s="72">
        <f>SUM(J14,J15)</f>
        <v>2649381.81</v>
      </c>
      <c r="K13" s="124">
        <f>J13/G13</f>
        <v>1.1353596569738409</v>
      </c>
      <c r="L13" s="124">
        <f>J13/I13</f>
        <v>0.98894431131019034</v>
      </c>
    </row>
    <row r="14" spans="2:12" x14ac:dyDescent="0.25">
      <c r="B14" s="152" t="s">
        <v>33</v>
      </c>
      <c r="C14" s="153"/>
      <c r="D14" s="153"/>
      <c r="E14" s="153"/>
      <c r="F14" s="153"/>
      <c r="G14" s="69">
        <v>2255591.77</v>
      </c>
      <c r="H14" s="69"/>
      <c r="I14" s="69">
        <v>2585700</v>
      </c>
      <c r="J14" s="69">
        <v>2561010.94</v>
      </c>
      <c r="K14" s="99">
        <f>J14/G14</f>
        <v>1.1354053397703254</v>
      </c>
      <c r="L14" s="99">
        <f>J14/I14</f>
        <v>0.9904516919982983</v>
      </c>
    </row>
    <row r="15" spans="2:12" x14ac:dyDescent="0.25">
      <c r="B15" s="154" t="s">
        <v>34</v>
      </c>
      <c r="C15" s="155"/>
      <c r="D15" s="155"/>
      <c r="E15" s="155"/>
      <c r="F15" s="155"/>
      <c r="G15" s="70">
        <v>77925.89</v>
      </c>
      <c r="H15" s="70"/>
      <c r="I15" s="70">
        <v>93300</v>
      </c>
      <c r="J15" s="70">
        <v>88370.87</v>
      </c>
      <c r="K15" s="99">
        <f>J15/G15</f>
        <v>1.1340373526693117</v>
      </c>
      <c r="L15" s="99">
        <f>J15/I15</f>
        <v>0.94716902465166131</v>
      </c>
    </row>
    <row r="16" spans="2:12" x14ac:dyDescent="0.25">
      <c r="B16" s="128" t="s">
        <v>37</v>
      </c>
      <c r="C16" s="129"/>
      <c r="D16" s="129"/>
      <c r="E16" s="129"/>
      <c r="F16" s="129"/>
      <c r="G16" s="72">
        <v>7859.53</v>
      </c>
      <c r="H16" s="72"/>
      <c r="I16" s="71">
        <v>17000</v>
      </c>
      <c r="J16" s="71">
        <v>-202551.18</v>
      </c>
      <c r="K16" s="16"/>
      <c r="L16" s="16"/>
    </row>
    <row r="17" spans="2:12" ht="18" x14ac:dyDescent="0.25">
      <c r="B17" s="42"/>
      <c r="C17" s="49"/>
      <c r="D17" s="49"/>
      <c r="E17" s="49"/>
      <c r="F17" s="49"/>
      <c r="G17" s="49"/>
      <c r="H17" s="49"/>
      <c r="I17" s="50"/>
      <c r="J17" s="50"/>
      <c r="K17" s="50"/>
      <c r="L17" s="50"/>
    </row>
    <row r="18" spans="2:12" ht="15.75" x14ac:dyDescent="0.25">
      <c r="B18" s="51"/>
      <c r="C18" s="52"/>
      <c r="D18" s="52"/>
      <c r="E18" s="52"/>
      <c r="F18" s="52"/>
      <c r="G18" s="53"/>
      <c r="H18" s="53"/>
      <c r="I18" s="53"/>
      <c r="J18" s="53"/>
      <c r="K18" s="53"/>
      <c r="L18" s="43"/>
    </row>
    <row r="19" spans="2:12" ht="15.75" x14ac:dyDescent="0.25">
      <c r="B19" s="150" t="s">
        <v>40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 ht="15.75" x14ac:dyDescent="0.25">
      <c r="B20" s="12"/>
      <c r="C20" s="13"/>
      <c r="D20" s="13"/>
      <c r="E20" s="13"/>
      <c r="F20" s="13"/>
      <c r="G20" s="14"/>
      <c r="H20" s="14"/>
      <c r="I20" s="14"/>
      <c r="J20" s="14"/>
      <c r="K20" s="14"/>
    </row>
    <row r="21" spans="2:12" ht="27.75" customHeight="1" x14ac:dyDescent="0.25">
      <c r="B21" s="143" t="s">
        <v>7</v>
      </c>
      <c r="C21" s="144"/>
      <c r="D21" s="144"/>
      <c r="E21" s="144"/>
      <c r="F21" s="145"/>
      <c r="G21" s="114" t="s">
        <v>173</v>
      </c>
      <c r="H21" s="115" t="s">
        <v>169</v>
      </c>
      <c r="I21" s="115" t="s">
        <v>170</v>
      </c>
      <c r="J21" s="114" t="s">
        <v>174</v>
      </c>
      <c r="K21" s="115" t="s">
        <v>13</v>
      </c>
      <c r="L21" s="115" t="s">
        <v>31</v>
      </c>
    </row>
    <row r="22" spans="2:12" ht="15" customHeight="1" x14ac:dyDescent="0.25">
      <c r="B22" s="132">
        <v>1</v>
      </c>
      <c r="C22" s="132"/>
      <c r="D22" s="132"/>
      <c r="E22" s="132"/>
      <c r="F22" s="133"/>
      <c r="G22" s="116">
        <v>2</v>
      </c>
      <c r="H22" s="117">
        <v>3</v>
      </c>
      <c r="I22" s="117">
        <v>4</v>
      </c>
      <c r="J22" s="117">
        <v>5</v>
      </c>
      <c r="K22" s="117" t="s">
        <v>14</v>
      </c>
      <c r="L22" s="117" t="s">
        <v>15</v>
      </c>
    </row>
    <row r="23" spans="2:12" ht="15" customHeight="1" x14ac:dyDescent="0.25">
      <c r="B23" s="134" t="s">
        <v>161</v>
      </c>
      <c r="C23" s="135"/>
      <c r="D23" s="135"/>
      <c r="E23" s="135"/>
      <c r="F23" s="136"/>
      <c r="G23" s="118">
        <v>0</v>
      </c>
      <c r="H23" s="118">
        <v>0</v>
      </c>
      <c r="I23" s="118">
        <v>0</v>
      </c>
      <c r="J23" s="118">
        <v>0</v>
      </c>
      <c r="K23" s="99">
        <v>0</v>
      </c>
      <c r="L23" s="99">
        <v>0</v>
      </c>
    </row>
    <row r="24" spans="2:12" ht="15" customHeight="1" x14ac:dyDescent="0.25">
      <c r="B24" s="134" t="s">
        <v>162</v>
      </c>
      <c r="C24" s="137"/>
      <c r="D24" s="137"/>
      <c r="E24" s="137"/>
      <c r="F24" s="137"/>
      <c r="G24" s="118">
        <v>0</v>
      </c>
      <c r="H24" s="118">
        <v>0</v>
      </c>
      <c r="I24" s="118">
        <v>0</v>
      </c>
      <c r="J24" s="118">
        <v>0</v>
      </c>
      <c r="K24" s="99">
        <v>0</v>
      </c>
      <c r="L24" s="99">
        <v>0</v>
      </c>
    </row>
    <row r="25" spans="2:12" ht="15" customHeight="1" x14ac:dyDescent="0.25">
      <c r="B25" s="146" t="s">
        <v>163</v>
      </c>
      <c r="C25" s="147"/>
      <c r="D25" s="147"/>
      <c r="E25" s="147"/>
      <c r="F25" s="148"/>
      <c r="G25" s="32"/>
      <c r="H25" s="32"/>
      <c r="I25" s="32"/>
      <c r="J25" s="32"/>
      <c r="K25" s="125"/>
      <c r="L25" s="125"/>
    </row>
    <row r="26" spans="2:12" ht="15" customHeight="1" x14ac:dyDescent="0.25">
      <c r="B26" s="138" t="s">
        <v>164</v>
      </c>
      <c r="C26" s="139"/>
      <c r="D26" s="139"/>
      <c r="E26" s="139"/>
      <c r="F26" s="140"/>
      <c r="G26" s="72">
        <v>22418.12</v>
      </c>
      <c r="H26" s="17"/>
      <c r="I26" s="17"/>
      <c r="J26" s="72">
        <v>3840.48</v>
      </c>
      <c r="K26" s="124">
        <f t="shared" ref="K26" si="0">J26/G26</f>
        <v>0.17131142129670107</v>
      </c>
      <c r="L26" s="124"/>
    </row>
    <row r="27" spans="2:12" ht="25.5" customHeight="1" x14ac:dyDescent="0.25">
      <c r="B27" s="141" t="s">
        <v>165</v>
      </c>
      <c r="C27" s="142"/>
      <c r="D27" s="142"/>
      <c r="E27" s="142"/>
      <c r="F27" s="142"/>
      <c r="G27" s="72">
        <v>3840.48</v>
      </c>
      <c r="H27" s="17"/>
      <c r="I27" s="17"/>
      <c r="J27" s="72">
        <v>-198710.7</v>
      </c>
      <c r="K27" s="124">
        <v>0</v>
      </c>
      <c r="L27" s="124"/>
    </row>
    <row r="28" spans="2:12" ht="25.5" customHeight="1" x14ac:dyDescent="0.25">
      <c r="B28" s="120"/>
      <c r="C28" s="121"/>
      <c r="D28" s="121"/>
      <c r="E28" s="121"/>
      <c r="F28" s="121"/>
      <c r="G28" s="122"/>
      <c r="H28" s="123"/>
      <c r="I28" s="123"/>
      <c r="J28" s="122"/>
      <c r="K28" s="119"/>
      <c r="L28" s="119"/>
    </row>
    <row r="29" spans="2:12" ht="15" customHeight="1" x14ac:dyDescent="0.25">
      <c r="B29" s="131" t="s">
        <v>38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2:12" ht="36.75" customHeight="1" x14ac:dyDescent="0.2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2:12" ht="15" customHeight="1" x14ac:dyDescent="0.25"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2:12" ht="15" customHeight="1" x14ac:dyDescent="0.25">
      <c r="B32" s="127" t="s">
        <v>184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2:12" ht="15" customHeight="1" x14ac:dyDescent="0.25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</sheetData>
  <mergeCells count="25">
    <mergeCell ref="B4:D4"/>
    <mergeCell ref="B19:L19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  <mergeCell ref="B32:L33"/>
    <mergeCell ref="B16:F16"/>
    <mergeCell ref="B31:F31"/>
    <mergeCell ref="G31:K31"/>
    <mergeCell ref="B29:L30"/>
    <mergeCell ref="B22:F22"/>
    <mergeCell ref="B23:F23"/>
    <mergeCell ref="B24:F24"/>
    <mergeCell ref="B26:F26"/>
    <mergeCell ref="B27:F27"/>
    <mergeCell ref="B21:F21"/>
    <mergeCell ref="B25:F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2"/>
  <sheetViews>
    <sheetView topLeftCell="A4" workbookViewId="0">
      <selection activeCell="H73" sqref="H7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1.85546875" customWidth="1"/>
    <col min="9" max="9" width="25.28515625" customWidth="1"/>
    <col min="10" max="10" width="24" customWidth="1"/>
    <col min="11" max="11" width="12.5703125" customWidth="1"/>
    <col min="12" max="12" width="12.855468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164" t="s">
        <v>10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ht="18" x14ac:dyDescent="0.25">
      <c r="B3" s="2"/>
      <c r="C3" s="2"/>
      <c r="D3" s="2"/>
      <c r="E3" s="15"/>
      <c r="F3" s="2" t="s">
        <v>159</v>
      </c>
      <c r="G3" s="2"/>
      <c r="H3" s="2"/>
      <c r="I3" s="2"/>
      <c r="J3" s="3"/>
      <c r="K3" s="3"/>
    </row>
    <row r="4" spans="2:12" ht="18" customHeight="1" x14ac:dyDescent="0.25">
      <c r="B4" s="164" t="s">
        <v>39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12" ht="18" x14ac:dyDescent="0.25">
      <c r="B5" s="2"/>
      <c r="C5" s="2"/>
      <c r="D5" s="2"/>
      <c r="E5" s="15"/>
      <c r="F5" s="2"/>
      <c r="G5" s="2"/>
      <c r="H5" s="2"/>
      <c r="I5" s="2"/>
      <c r="J5" s="3"/>
      <c r="K5" s="3"/>
    </row>
    <row r="6" spans="2:12" ht="15.75" customHeight="1" x14ac:dyDescent="0.25">
      <c r="B6" s="164" t="s">
        <v>175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2:12" ht="18" x14ac:dyDescent="0.25">
      <c r="B7" s="2"/>
      <c r="C7" s="2"/>
      <c r="D7" s="2"/>
      <c r="E7" s="15"/>
      <c r="F7" s="2"/>
      <c r="G7" s="2"/>
      <c r="H7" s="2"/>
      <c r="I7" s="2"/>
      <c r="J7" s="3"/>
      <c r="K7" s="3"/>
    </row>
    <row r="8" spans="2:12" ht="38.25" x14ac:dyDescent="0.25">
      <c r="B8" s="161" t="s">
        <v>7</v>
      </c>
      <c r="C8" s="162"/>
      <c r="D8" s="162"/>
      <c r="E8" s="162"/>
      <c r="F8" s="163"/>
      <c r="G8" s="36" t="s">
        <v>173</v>
      </c>
      <c r="H8" s="36" t="s">
        <v>169</v>
      </c>
      <c r="I8" s="36" t="s">
        <v>170</v>
      </c>
      <c r="J8" s="36" t="s">
        <v>174</v>
      </c>
      <c r="K8" s="36" t="s">
        <v>13</v>
      </c>
      <c r="L8" s="36" t="s">
        <v>31</v>
      </c>
    </row>
    <row r="9" spans="2:12" ht="16.5" customHeight="1" x14ac:dyDescent="0.25">
      <c r="B9" s="161">
        <v>1</v>
      </c>
      <c r="C9" s="162"/>
      <c r="D9" s="162"/>
      <c r="E9" s="162"/>
      <c r="F9" s="163"/>
      <c r="G9" s="36">
        <v>2</v>
      </c>
      <c r="H9" s="36">
        <v>3</v>
      </c>
      <c r="I9" s="36">
        <v>4</v>
      </c>
      <c r="J9" s="36">
        <v>5</v>
      </c>
      <c r="K9" s="36" t="s">
        <v>14</v>
      </c>
      <c r="L9" s="36" t="s">
        <v>15</v>
      </c>
    </row>
    <row r="10" spans="2:12" x14ac:dyDescent="0.25">
      <c r="B10" s="5"/>
      <c r="C10" s="5"/>
      <c r="D10" s="5"/>
      <c r="E10" s="5"/>
      <c r="F10" s="5" t="s">
        <v>16</v>
      </c>
      <c r="G10" s="59">
        <f>SUM(G11,G33)</f>
        <v>2363795.31</v>
      </c>
      <c r="H10" s="4"/>
      <c r="I10" s="59">
        <f>SUM(I11,I33)</f>
        <v>2679000</v>
      </c>
      <c r="J10" s="60">
        <f>SUM(J11,J33)</f>
        <v>2450671.1100000003</v>
      </c>
      <c r="K10" s="87">
        <f>J10/G10</f>
        <v>1.0367526746636959</v>
      </c>
      <c r="L10" s="87">
        <f>J10/I10</f>
        <v>0.91477085106382994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9">
        <f>SUM(G12,G18,G24,G29,G21)</f>
        <v>2341377.19</v>
      </c>
      <c r="H11" s="4"/>
      <c r="I11" s="59">
        <f>SUM(I12,I18,I21,I24,I29)</f>
        <v>2662000</v>
      </c>
      <c r="J11" s="59">
        <f>SUM(J12,J18,J24,J29,J21)</f>
        <v>2446830.6300000004</v>
      </c>
      <c r="K11" s="87">
        <f>J11/G11</f>
        <v>1.0450390652349357</v>
      </c>
      <c r="L11" s="87">
        <f>J11/I11</f>
        <v>0.91917003380916618</v>
      </c>
    </row>
    <row r="12" spans="2:12" s="68" customFormat="1" ht="25.5" x14ac:dyDescent="0.25">
      <c r="B12" s="5"/>
      <c r="C12" s="5">
        <v>63</v>
      </c>
      <c r="D12" s="5"/>
      <c r="E12" s="5"/>
      <c r="F12" s="5" t="s">
        <v>17</v>
      </c>
      <c r="G12" s="63">
        <f>SUM(G13,G16)</f>
        <v>2037227.54</v>
      </c>
      <c r="H12" s="67"/>
      <c r="I12" s="63">
        <f>SUM(I13,I16)</f>
        <v>2303500</v>
      </c>
      <c r="J12" s="63">
        <f>SUM(J13,J16)</f>
        <v>2143176.21</v>
      </c>
      <c r="K12" s="93">
        <f>J12/G12</f>
        <v>1.0520063016623071</v>
      </c>
      <c r="L12" s="93">
        <f>J12/I12</f>
        <v>0.93039991751682216</v>
      </c>
    </row>
    <row r="13" spans="2:12" s="58" customFormat="1" ht="25.5" x14ac:dyDescent="0.25">
      <c r="B13" s="5"/>
      <c r="C13" s="10"/>
      <c r="D13" s="10">
        <v>636</v>
      </c>
      <c r="E13" s="10"/>
      <c r="F13" s="10" t="s">
        <v>43</v>
      </c>
      <c r="G13" s="59">
        <f>SUM(G14:G15)</f>
        <v>1995951.96</v>
      </c>
      <c r="H13" s="57"/>
      <c r="I13" s="59">
        <f>SUM(I14:I15)</f>
        <v>2264500</v>
      </c>
      <c r="J13" s="59">
        <f>SUM(J14:J15)</f>
        <v>2105700.44</v>
      </c>
      <c r="K13" s="87">
        <f>J13/G13</f>
        <v>1.0549855318161063</v>
      </c>
      <c r="L13" s="87">
        <f>J13/I13</f>
        <v>0.92987433870611613</v>
      </c>
    </row>
    <row r="14" spans="2:12" x14ac:dyDescent="0.25">
      <c r="B14" s="6"/>
      <c r="C14" s="6"/>
      <c r="D14" s="6"/>
      <c r="E14" s="6">
        <v>6361</v>
      </c>
      <c r="F14" s="6" t="s">
        <v>41</v>
      </c>
      <c r="G14" s="59">
        <v>1995154.96</v>
      </c>
      <c r="H14" s="59"/>
      <c r="I14" s="59">
        <v>2259500</v>
      </c>
      <c r="J14" s="60">
        <v>2104950.44</v>
      </c>
      <c r="K14" s="87">
        <f>J14/G14</f>
        <v>1.0550310538285206</v>
      </c>
      <c r="L14" s="87">
        <f>J14/I14</f>
        <v>0.93160010621818989</v>
      </c>
    </row>
    <row r="15" spans="2:12" x14ac:dyDescent="0.25">
      <c r="B15" s="6"/>
      <c r="C15" s="6"/>
      <c r="D15" s="7"/>
      <c r="E15" s="6">
        <v>6362</v>
      </c>
      <c r="F15" s="6" t="s">
        <v>41</v>
      </c>
      <c r="G15" s="59">
        <v>797</v>
      </c>
      <c r="H15" s="4"/>
      <c r="I15" s="59">
        <v>5000</v>
      </c>
      <c r="J15" s="60">
        <v>750</v>
      </c>
      <c r="K15" s="86"/>
      <c r="L15" s="26"/>
    </row>
    <row r="16" spans="2:12" x14ac:dyDescent="0.25">
      <c r="B16" s="6"/>
      <c r="C16" s="6"/>
      <c r="D16" s="6">
        <v>638</v>
      </c>
      <c r="E16" s="7"/>
      <c r="F16" s="6" t="s">
        <v>44</v>
      </c>
      <c r="G16" s="59">
        <f>SUM(G17)</f>
        <v>41275.58</v>
      </c>
      <c r="H16" s="4"/>
      <c r="I16" s="59">
        <f>SUM(I17)</f>
        <v>39000</v>
      </c>
      <c r="J16" s="59">
        <f>SUM(J17)</f>
        <v>37475.769999999997</v>
      </c>
      <c r="K16" s="86"/>
      <c r="L16" s="26"/>
    </row>
    <row r="17" spans="2:12" x14ac:dyDescent="0.25">
      <c r="B17" s="6"/>
      <c r="C17" s="6"/>
      <c r="D17" s="7"/>
      <c r="E17" s="6">
        <v>6381</v>
      </c>
      <c r="F17" s="6" t="s">
        <v>42</v>
      </c>
      <c r="G17" s="59">
        <v>41275.58</v>
      </c>
      <c r="H17" s="4"/>
      <c r="I17" s="59">
        <v>39000</v>
      </c>
      <c r="J17" s="60">
        <v>37475.769999999997</v>
      </c>
      <c r="K17" s="86"/>
      <c r="L17" s="26"/>
    </row>
    <row r="18" spans="2:12" s="34" customFormat="1" x14ac:dyDescent="0.25">
      <c r="B18" s="21"/>
      <c r="C18" s="21">
        <v>64</v>
      </c>
      <c r="D18" s="31"/>
      <c r="E18" s="31"/>
      <c r="F18" s="21" t="s">
        <v>45</v>
      </c>
      <c r="G18" s="63">
        <f>SUM(G19)</f>
        <v>0.17</v>
      </c>
      <c r="H18" s="32"/>
      <c r="I18" s="63">
        <f>SUM(I19)</f>
        <v>0</v>
      </c>
      <c r="J18" s="63">
        <f>SUM(J19)</f>
        <v>0.16</v>
      </c>
      <c r="K18" s="87"/>
      <c r="L18" s="89"/>
    </row>
    <row r="19" spans="2:12" x14ac:dyDescent="0.25">
      <c r="B19" s="6"/>
      <c r="C19" s="6"/>
      <c r="D19" s="6">
        <v>641</v>
      </c>
      <c r="E19" s="7"/>
      <c r="F19" s="6" t="s">
        <v>46</v>
      </c>
      <c r="G19" s="59">
        <f>SUM(G20)</f>
        <v>0.17</v>
      </c>
      <c r="H19" s="4"/>
      <c r="I19" s="59">
        <f>SUM(I20)</f>
        <v>0</v>
      </c>
      <c r="J19" s="59">
        <f>SUM(J20)</f>
        <v>0.16</v>
      </c>
      <c r="K19" s="87"/>
      <c r="L19" s="90"/>
    </row>
    <row r="20" spans="2:12" s="62" customFormat="1" x14ac:dyDescent="0.25">
      <c r="B20" s="6"/>
      <c r="C20" s="6"/>
      <c r="D20" s="7"/>
      <c r="E20" s="6">
        <v>6413</v>
      </c>
      <c r="F20" s="6" t="s">
        <v>47</v>
      </c>
      <c r="G20" s="59">
        <v>0.17</v>
      </c>
      <c r="H20" s="4"/>
      <c r="I20" s="59">
        <v>0</v>
      </c>
      <c r="J20" s="61">
        <v>0.16</v>
      </c>
      <c r="K20" s="87"/>
      <c r="L20" s="91"/>
    </row>
    <row r="21" spans="2:12" s="66" customFormat="1" ht="12.75" x14ac:dyDescent="0.2">
      <c r="B21" s="21"/>
      <c r="C21" s="21">
        <v>65</v>
      </c>
      <c r="D21" s="31"/>
      <c r="E21" s="21"/>
      <c r="F21" s="21" t="s">
        <v>48</v>
      </c>
      <c r="G21" s="63">
        <f>SUM(G22)</f>
        <v>840</v>
      </c>
      <c r="H21" s="32"/>
      <c r="I21" s="63">
        <f>SUM(I22)</f>
        <v>7000</v>
      </c>
      <c r="J21" s="63">
        <f>SUM(J22)</f>
        <v>925.65</v>
      </c>
      <c r="K21" s="88"/>
      <c r="L21" s="92">
        <f t="shared" ref="L21:L32" si="0">J21/I21</f>
        <v>0.13223571428571429</v>
      </c>
    </row>
    <row r="22" spans="2:12" s="62" customFormat="1" ht="12.75" x14ac:dyDescent="0.2">
      <c r="B22" s="6"/>
      <c r="C22" s="6"/>
      <c r="D22" s="6">
        <v>652</v>
      </c>
      <c r="E22" s="6"/>
      <c r="F22" s="6" t="s">
        <v>49</v>
      </c>
      <c r="G22" s="59">
        <f>SUM(G23)</f>
        <v>840</v>
      </c>
      <c r="H22" s="4"/>
      <c r="I22" s="59">
        <f>SUM(I23)</f>
        <v>7000</v>
      </c>
      <c r="J22" s="59">
        <f>SUM(J23)</f>
        <v>925.65</v>
      </c>
      <c r="K22" s="88"/>
      <c r="L22" s="91">
        <f t="shared" si="0"/>
        <v>0.13223571428571429</v>
      </c>
    </row>
    <row r="23" spans="2:12" x14ac:dyDescent="0.25">
      <c r="B23" s="6"/>
      <c r="C23" s="6"/>
      <c r="D23" s="7"/>
      <c r="E23" s="6">
        <v>6526</v>
      </c>
      <c r="F23" s="6" t="s">
        <v>50</v>
      </c>
      <c r="G23" s="59">
        <v>840</v>
      </c>
      <c r="H23" s="4"/>
      <c r="I23" s="59">
        <v>7000</v>
      </c>
      <c r="J23" s="60">
        <v>925.65</v>
      </c>
      <c r="K23" s="88"/>
      <c r="L23" s="90">
        <f t="shared" si="0"/>
        <v>0.13223571428571429</v>
      </c>
    </row>
    <row r="24" spans="2:12" s="34" customFormat="1" ht="25.5" x14ac:dyDescent="0.25">
      <c r="B24" s="21"/>
      <c r="C24" s="21">
        <v>66</v>
      </c>
      <c r="D24" s="31"/>
      <c r="E24" s="31"/>
      <c r="F24" s="5" t="s">
        <v>18</v>
      </c>
      <c r="G24" s="63">
        <f>SUM(G25,G27)</f>
        <v>52423.07</v>
      </c>
      <c r="H24" s="32"/>
      <c r="I24" s="63">
        <f>SUM(I25,I27)</f>
        <v>49000</v>
      </c>
      <c r="J24" s="63">
        <f>SUM(J25,J27)</f>
        <v>51162.95</v>
      </c>
      <c r="K24" s="88">
        <f t="shared" ref="K24:K31" si="1">J24/G24</f>
        <v>0.9759624913229995</v>
      </c>
      <c r="L24" s="89">
        <f t="shared" si="0"/>
        <v>1.0441418367346937</v>
      </c>
    </row>
    <row r="25" spans="2:12" ht="25.5" x14ac:dyDescent="0.25">
      <c r="B25" s="6"/>
      <c r="C25" s="21"/>
      <c r="D25" s="6">
        <v>661</v>
      </c>
      <c r="E25" s="7"/>
      <c r="F25" s="10" t="s">
        <v>19</v>
      </c>
      <c r="G25" s="59">
        <f>SUM(G26)</f>
        <v>39803.65</v>
      </c>
      <c r="H25" s="4"/>
      <c r="I25" s="59">
        <f>SUM(I26)</f>
        <v>35000</v>
      </c>
      <c r="J25" s="59">
        <f>SUM(J26)</f>
        <v>36352.949999999997</v>
      </c>
      <c r="K25" s="88">
        <f t="shared" si="1"/>
        <v>0.91330694546856872</v>
      </c>
      <c r="L25" s="90">
        <f t="shared" si="0"/>
        <v>1.0386557142857142</v>
      </c>
    </row>
    <row r="26" spans="2:12" x14ac:dyDescent="0.25">
      <c r="B26" s="6"/>
      <c r="C26" s="21"/>
      <c r="D26" s="7"/>
      <c r="E26" s="6">
        <v>6615</v>
      </c>
      <c r="F26" s="10" t="s">
        <v>51</v>
      </c>
      <c r="G26" s="59">
        <v>39803.65</v>
      </c>
      <c r="H26" s="4"/>
      <c r="I26" s="59">
        <v>35000</v>
      </c>
      <c r="J26" s="60">
        <v>36352.949999999997</v>
      </c>
      <c r="K26" s="88">
        <f t="shared" si="1"/>
        <v>0.91330694546856872</v>
      </c>
      <c r="L26" s="90">
        <f t="shared" si="0"/>
        <v>1.0386557142857142</v>
      </c>
    </row>
    <row r="27" spans="2:12" ht="25.5" x14ac:dyDescent="0.25">
      <c r="B27" s="6"/>
      <c r="C27" s="21"/>
      <c r="D27" s="6">
        <v>663</v>
      </c>
      <c r="E27" s="6"/>
      <c r="F27" s="10" t="s">
        <v>52</v>
      </c>
      <c r="G27" s="59">
        <f>SUM(G28)</f>
        <v>12619.42</v>
      </c>
      <c r="H27" s="4"/>
      <c r="I27" s="59">
        <f>SUM(I28)</f>
        <v>14000</v>
      </c>
      <c r="J27" s="59">
        <f>SUM(J28)</f>
        <v>14810</v>
      </c>
      <c r="K27" s="88">
        <f t="shared" si="1"/>
        <v>1.1735880095915661</v>
      </c>
      <c r="L27" s="90">
        <f t="shared" si="0"/>
        <v>1.0578571428571428</v>
      </c>
    </row>
    <row r="28" spans="2:12" x14ac:dyDescent="0.25">
      <c r="B28" s="6"/>
      <c r="C28" s="6"/>
      <c r="D28" s="7"/>
      <c r="E28" s="6">
        <v>6631</v>
      </c>
      <c r="F28" s="10" t="s">
        <v>103</v>
      </c>
      <c r="G28" s="59">
        <v>12619.42</v>
      </c>
      <c r="H28" s="4"/>
      <c r="I28" s="59">
        <v>14000</v>
      </c>
      <c r="J28" s="60">
        <v>14810</v>
      </c>
      <c r="K28" s="88">
        <f t="shared" si="1"/>
        <v>1.1735880095915661</v>
      </c>
      <c r="L28" s="90">
        <f t="shared" si="0"/>
        <v>1.0578571428571428</v>
      </c>
    </row>
    <row r="29" spans="2:12" s="34" customFormat="1" x14ac:dyDescent="0.25">
      <c r="B29" s="21"/>
      <c r="C29" s="21">
        <v>67</v>
      </c>
      <c r="D29" s="31"/>
      <c r="E29" s="31"/>
      <c r="F29" s="5" t="s">
        <v>53</v>
      </c>
      <c r="G29" s="63">
        <f>SUM(G30)</f>
        <v>250886.40999999997</v>
      </c>
      <c r="H29" s="32"/>
      <c r="I29" s="63">
        <f>SUM(I30)</f>
        <v>302500</v>
      </c>
      <c r="J29" s="63">
        <f>SUM(J30)</f>
        <v>251565.66</v>
      </c>
      <c r="K29" s="88">
        <f t="shared" si="1"/>
        <v>1.0027074005323764</v>
      </c>
      <c r="L29" s="89">
        <f t="shared" si="0"/>
        <v>0.83162201652892564</v>
      </c>
    </row>
    <row r="30" spans="2:12" ht="25.5" x14ac:dyDescent="0.25">
      <c r="B30" s="6"/>
      <c r="C30" s="6"/>
      <c r="D30" s="6">
        <v>671</v>
      </c>
      <c r="E30" s="7"/>
      <c r="F30" s="27" t="s">
        <v>54</v>
      </c>
      <c r="G30" s="59">
        <f>SUM(G31:G32)</f>
        <v>250886.40999999997</v>
      </c>
      <c r="H30" s="59"/>
      <c r="I30" s="59">
        <v>302500</v>
      </c>
      <c r="J30" s="59">
        <f>SUM(J31:J32)</f>
        <v>251565.66</v>
      </c>
      <c r="K30" s="95">
        <f t="shared" si="1"/>
        <v>1.0027074005323764</v>
      </c>
      <c r="L30" s="90">
        <f t="shared" si="0"/>
        <v>0.83162201652892564</v>
      </c>
    </row>
    <row r="31" spans="2:12" ht="25.5" x14ac:dyDescent="0.25">
      <c r="B31" s="6"/>
      <c r="C31" s="6"/>
      <c r="D31" s="6"/>
      <c r="E31" s="6">
        <v>6711</v>
      </c>
      <c r="F31" s="27" t="s">
        <v>55</v>
      </c>
      <c r="G31" s="59">
        <v>183452.05</v>
      </c>
      <c r="H31" s="4"/>
      <c r="I31" s="59">
        <v>216000</v>
      </c>
      <c r="J31" s="60">
        <v>184746.04</v>
      </c>
      <c r="K31" s="95">
        <f t="shared" si="1"/>
        <v>1.0070535597721586</v>
      </c>
      <c r="L31" s="90">
        <f t="shared" si="0"/>
        <v>0.85530574074074073</v>
      </c>
    </row>
    <row r="32" spans="2:12" ht="25.5" x14ac:dyDescent="0.25">
      <c r="B32" s="6"/>
      <c r="C32" s="6"/>
      <c r="D32" s="6"/>
      <c r="E32" s="6">
        <v>6712</v>
      </c>
      <c r="F32" s="27" t="s">
        <v>56</v>
      </c>
      <c r="G32" s="59">
        <v>67434.36</v>
      </c>
      <c r="H32" s="4"/>
      <c r="I32" s="59">
        <v>86500</v>
      </c>
      <c r="J32" s="60">
        <v>66819.62</v>
      </c>
      <c r="K32" s="88"/>
      <c r="L32" s="87">
        <f t="shared" si="0"/>
        <v>0.77248115606936407</v>
      </c>
    </row>
    <row r="33" spans="2:12" s="34" customFormat="1" x14ac:dyDescent="0.25">
      <c r="B33" s="21"/>
      <c r="C33" s="21">
        <v>92</v>
      </c>
      <c r="D33" s="21"/>
      <c r="E33" s="21"/>
      <c r="F33" s="65" t="s">
        <v>57</v>
      </c>
      <c r="G33" s="63">
        <f>SUM(G34)</f>
        <v>22418.12</v>
      </c>
      <c r="H33" s="32"/>
      <c r="I33" s="63">
        <f>SUM(I34)</f>
        <v>17000</v>
      </c>
      <c r="J33" s="63">
        <f>SUM(J34)</f>
        <v>3840.48</v>
      </c>
      <c r="K33" s="33"/>
      <c r="L33" s="33"/>
    </row>
    <row r="34" spans="2:12" x14ac:dyDescent="0.25">
      <c r="B34" s="6"/>
      <c r="C34" s="6"/>
      <c r="D34" s="6">
        <v>922</v>
      </c>
      <c r="E34" s="6"/>
      <c r="F34" s="27" t="s">
        <v>171</v>
      </c>
      <c r="G34" s="59">
        <f>SUM(G35)</f>
        <v>22418.12</v>
      </c>
      <c r="H34" s="4"/>
      <c r="I34" s="59">
        <f>SUM(I35)</f>
        <v>17000</v>
      </c>
      <c r="J34" s="59">
        <f>SUM(J35)</f>
        <v>3840.48</v>
      </c>
      <c r="K34" s="26"/>
      <c r="L34" s="26"/>
    </row>
    <row r="35" spans="2:12" x14ac:dyDescent="0.25">
      <c r="B35" s="6"/>
      <c r="C35" s="6"/>
      <c r="D35" s="6"/>
      <c r="E35" s="6">
        <v>9221</v>
      </c>
      <c r="F35" s="27" t="s">
        <v>171</v>
      </c>
      <c r="G35" s="59">
        <v>22418.12</v>
      </c>
      <c r="H35" s="4"/>
      <c r="I35" s="59">
        <v>17000</v>
      </c>
      <c r="J35" s="60">
        <v>3840.48</v>
      </c>
      <c r="K35" s="26"/>
      <c r="L35" s="26"/>
    </row>
    <row r="36" spans="2:12" ht="15.75" customHeight="1" x14ac:dyDescent="0.25">
      <c r="G36" s="74"/>
    </row>
    <row r="37" spans="2:12" ht="38.25" x14ac:dyDescent="0.25">
      <c r="B37" s="161" t="s">
        <v>7</v>
      </c>
      <c r="C37" s="162"/>
      <c r="D37" s="162"/>
      <c r="E37" s="162"/>
      <c r="F37" s="163"/>
      <c r="G37" s="85" t="s">
        <v>173</v>
      </c>
      <c r="H37" s="36" t="s">
        <v>169</v>
      </c>
      <c r="I37" s="36" t="s">
        <v>170</v>
      </c>
      <c r="J37" s="36" t="s">
        <v>174</v>
      </c>
      <c r="K37" s="36" t="s">
        <v>13</v>
      </c>
      <c r="L37" s="36" t="s">
        <v>31</v>
      </c>
    </row>
    <row r="38" spans="2:12" s="58" customFormat="1" ht="12.75" customHeight="1" x14ac:dyDescent="0.25">
      <c r="B38" s="161">
        <v>1</v>
      </c>
      <c r="C38" s="162"/>
      <c r="D38" s="162"/>
      <c r="E38" s="162"/>
      <c r="F38" s="163"/>
      <c r="G38" s="36">
        <v>2</v>
      </c>
      <c r="H38" s="36">
        <v>3</v>
      </c>
      <c r="I38" s="36">
        <v>4</v>
      </c>
      <c r="J38" s="36">
        <v>5</v>
      </c>
      <c r="K38" s="36" t="s">
        <v>14</v>
      </c>
      <c r="L38" s="36" t="s">
        <v>15</v>
      </c>
    </row>
    <row r="39" spans="2:12" x14ac:dyDescent="0.25">
      <c r="B39" s="5"/>
      <c r="C39" s="5"/>
      <c r="D39" s="5"/>
      <c r="E39" s="5"/>
      <c r="F39" s="5" t="s">
        <v>8</v>
      </c>
      <c r="G39" s="59">
        <f>SUM(G40,G94)</f>
        <v>2333517.66</v>
      </c>
      <c r="H39" s="59"/>
      <c r="I39" s="59">
        <f>SUM(I40,I94)</f>
        <v>2679000</v>
      </c>
      <c r="J39" s="59">
        <f t="shared" ref="J39" si="2">SUM(J40,J94)</f>
        <v>2649381.8099999996</v>
      </c>
      <c r="K39" s="88">
        <f>J39/G39</f>
        <v>1.1353596569738407</v>
      </c>
      <c r="L39" s="90">
        <f>J39/I39</f>
        <v>0.98894431131019023</v>
      </c>
    </row>
    <row r="40" spans="2:12" x14ac:dyDescent="0.25">
      <c r="B40" s="5">
        <v>3</v>
      </c>
      <c r="C40" s="5"/>
      <c r="D40" s="5"/>
      <c r="E40" s="5"/>
      <c r="F40" s="5" t="s">
        <v>3</v>
      </c>
      <c r="G40" s="59">
        <f>SUM(G42,G51,G83,G88,G91)</f>
        <v>2255591.77</v>
      </c>
      <c r="H40" s="59"/>
      <c r="I40" s="59">
        <f>SUM(I42,I51,I83,,I88,I91)</f>
        <v>2585700</v>
      </c>
      <c r="J40" s="59">
        <f>SUM(J42,J51,J83,,J88,J91)</f>
        <v>2561010.9399999995</v>
      </c>
      <c r="K40" s="86">
        <f>J40/G40</f>
        <v>1.1354053397703252</v>
      </c>
      <c r="L40" s="90">
        <f t="shared" ref="L40:L101" si="3">J40/I40</f>
        <v>0.99045169199829808</v>
      </c>
    </row>
    <row r="41" spans="2:12" x14ac:dyDescent="0.25">
      <c r="B41" s="5"/>
      <c r="C41" s="5"/>
      <c r="D41" s="5"/>
      <c r="E41" s="5"/>
      <c r="F41" s="5"/>
      <c r="G41" s="59"/>
      <c r="H41" s="59"/>
      <c r="I41" s="59"/>
      <c r="J41" s="59"/>
      <c r="K41" s="86"/>
      <c r="L41" s="90"/>
    </row>
    <row r="42" spans="2:12" s="34" customFormat="1" x14ac:dyDescent="0.25">
      <c r="B42" s="5"/>
      <c r="C42" s="5">
        <v>31</v>
      </c>
      <c r="D42" s="5"/>
      <c r="E42" s="5"/>
      <c r="F42" s="5" t="s">
        <v>4</v>
      </c>
      <c r="G42" s="63">
        <f>SUM(G43,G46,G48)</f>
        <v>1989677.02</v>
      </c>
      <c r="H42" s="63"/>
      <c r="I42" s="63">
        <f t="shared" ref="I42:J42" si="4">SUM(I43,I46,I48)</f>
        <v>2262400</v>
      </c>
      <c r="J42" s="63">
        <f t="shared" si="4"/>
        <v>2284570.4</v>
      </c>
      <c r="K42" s="64">
        <f>J42/G42</f>
        <v>1.1482116831203086</v>
      </c>
      <c r="L42" s="89">
        <f t="shared" si="3"/>
        <v>1.0097995049504951</v>
      </c>
    </row>
    <row r="43" spans="2:12" x14ac:dyDescent="0.25">
      <c r="B43" s="6"/>
      <c r="C43" s="6"/>
      <c r="D43" s="6">
        <v>311</v>
      </c>
      <c r="E43" s="6"/>
      <c r="F43" s="6" t="s">
        <v>20</v>
      </c>
      <c r="G43" s="59">
        <f>SUM(G44:G45)</f>
        <v>1655004.73</v>
      </c>
      <c r="H43" s="59"/>
      <c r="I43" s="59">
        <f t="shared" ref="I43:J43" si="5">SUM(I44:I45)</f>
        <v>1897800</v>
      </c>
      <c r="J43" s="59">
        <f t="shared" si="5"/>
        <v>1906168.3499999999</v>
      </c>
      <c r="K43" s="96">
        <f>J43/G43</f>
        <v>1.1517600617371044</v>
      </c>
      <c r="L43" s="90">
        <f t="shared" si="3"/>
        <v>1.0044095004742333</v>
      </c>
    </row>
    <row r="44" spans="2:12" x14ac:dyDescent="0.25">
      <c r="B44" s="6"/>
      <c r="C44" s="6"/>
      <c r="D44" s="6"/>
      <c r="E44" s="6">
        <v>3111</v>
      </c>
      <c r="F44" s="6" t="s">
        <v>21</v>
      </c>
      <c r="G44" s="59">
        <v>1654288.44</v>
      </c>
      <c r="H44" s="59"/>
      <c r="I44" s="59">
        <v>1897800</v>
      </c>
      <c r="J44" s="60">
        <v>1905780.69</v>
      </c>
      <c r="K44" s="96">
        <f>J44/G44</f>
        <v>1.1520244256799619</v>
      </c>
      <c r="L44" s="90">
        <f t="shared" si="3"/>
        <v>1.0042052323743282</v>
      </c>
    </row>
    <row r="45" spans="2:12" x14ac:dyDescent="0.25">
      <c r="B45" s="6"/>
      <c r="C45" s="6"/>
      <c r="D45" s="6"/>
      <c r="E45" s="6">
        <v>3113</v>
      </c>
      <c r="F45" s="6" t="s">
        <v>58</v>
      </c>
      <c r="G45" s="59">
        <v>716.29</v>
      </c>
      <c r="H45" s="59"/>
      <c r="I45" s="59">
        <v>0</v>
      </c>
      <c r="J45" s="60">
        <v>387.66</v>
      </c>
      <c r="K45" s="96"/>
      <c r="L45" s="90"/>
    </row>
    <row r="46" spans="2:12" x14ac:dyDescent="0.25">
      <c r="B46" s="6"/>
      <c r="C46" s="6"/>
      <c r="D46" s="6">
        <v>312</v>
      </c>
      <c r="E46" s="6"/>
      <c r="F46" s="6" t="s">
        <v>59</v>
      </c>
      <c r="G46" s="59">
        <f>SUM(G47)</f>
        <v>61566.21</v>
      </c>
      <c r="H46" s="59"/>
      <c r="I46" s="59">
        <f t="shared" ref="I46:J46" si="6">SUM(I47)</f>
        <v>50400</v>
      </c>
      <c r="J46" s="59">
        <f t="shared" si="6"/>
        <v>63880.28</v>
      </c>
      <c r="K46" s="96">
        <f>J46/G46</f>
        <v>1.0375866891920098</v>
      </c>
      <c r="L46" s="90">
        <f t="shared" si="3"/>
        <v>1.267465873015873</v>
      </c>
    </row>
    <row r="47" spans="2:12" x14ac:dyDescent="0.25">
      <c r="B47" s="6"/>
      <c r="C47" s="6"/>
      <c r="D47" s="6"/>
      <c r="E47" s="6">
        <v>3121</v>
      </c>
      <c r="F47" s="6" t="s">
        <v>59</v>
      </c>
      <c r="G47" s="59">
        <v>61566.21</v>
      </c>
      <c r="H47" s="59"/>
      <c r="I47" s="59">
        <v>50400</v>
      </c>
      <c r="J47" s="60">
        <v>63880.28</v>
      </c>
      <c r="K47" s="96">
        <f>J47/G47</f>
        <v>1.0375866891920098</v>
      </c>
      <c r="L47" s="90">
        <f t="shared" si="3"/>
        <v>1.267465873015873</v>
      </c>
    </row>
    <row r="48" spans="2:12" x14ac:dyDescent="0.25">
      <c r="B48" s="6"/>
      <c r="C48" s="6"/>
      <c r="D48" s="6">
        <v>313</v>
      </c>
      <c r="E48" s="6"/>
      <c r="F48" s="6" t="s">
        <v>60</v>
      </c>
      <c r="G48" s="59">
        <f>SUM(G49:G50)</f>
        <v>273106.08</v>
      </c>
      <c r="H48" s="59"/>
      <c r="I48" s="59">
        <f t="shared" ref="I48:J48" si="7">SUM(I49:I50)</f>
        <v>314200</v>
      </c>
      <c r="J48" s="59">
        <f t="shared" si="7"/>
        <v>314521.77</v>
      </c>
      <c r="K48" s="96">
        <f>J48/G48</f>
        <v>1.1516468985238264</v>
      </c>
      <c r="L48" s="90">
        <f t="shared" si="3"/>
        <v>1.0010240929344367</v>
      </c>
    </row>
    <row r="49" spans="2:12" x14ac:dyDescent="0.25">
      <c r="B49" s="6"/>
      <c r="C49" s="6"/>
      <c r="D49" s="6"/>
      <c r="E49" s="6">
        <v>3132</v>
      </c>
      <c r="F49" s="6" t="s">
        <v>61</v>
      </c>
      <c r="G49" s="59">
        <v>273032.84000000003</v>
      </c>
      <c r="H49" s="59"/>
      <c r="I49" s="59">
        <v>314100</v>
      </c>
      <c r="J49" s="60">
        <v>314511.75</v>
      </c>
      <c r="K49" s="96">
        <f>J49/G49</f>
        <v>1.1519191244540399</v>
      </c>
      <c r="L49" s="90">
        <f t="shared" si="3"/>
        <v>1.0013108882521491</v>
      </c>
    </row>
    <row r="50" spans="2:12" x14ac:dyDescent="0.25">
      <c r="B50" s="6"/>
      <c r="C50" s="6"/>
      <c r="D50" s="6"/>
      <c r="E50" s="6">
        <v>3133</v>
      </c>
      <c r="F50" s="6" t="s">
        <v>62</v>
      </c>
      <c r="G50" s="59">
        <v>73.239999999999995</v>
      </c>
      <c r="H50" s="59"/>
      <c r="I50" s="59">
        <v>100</v>
      </c>
      <c r="J50" s="60">
        <v>10.02</v>
      </c>
      <c r="K50" s="64">
        <f>J50/G50</f>
        <v>0.13681048607318405</v>
      </c>
      <c r="L50" s="90">
        <f t="shared" si="3"/>
        <v>0.1002</v>
      </c>
    </row>
    <row r="51" spans="2:12" s="34" customFormat="1" x14ac:dyDescent="0.25">
      <c r="B51" s="21"/>
      <c r="C51" s="21">
        <v>32</v>
      </c>
      <c r="D51" s="31"/>
      <c r="E51" s="31"/>
      <c r="F51" s="21" t="s">
        <v>11</v>
      </c>
      <c r="G51" s="63">
        <f>SUM(G52,G56,G63,G73,G75)</f>
        <v>259159.1</v>
      </c>
      <c r="H51" s="63"/>
      <c r="I51" s="63">
        <f t="shared" ref="I51:J51" si="8">SUM(I52,I56,I63,I73,I75)</f>
        <v>317600</v>
      </c>
      <c r="J51" s="63">
        <f t="shared" si="8"/>
        <v>272486.99</v>
      </c>
      <c r="K51" s="93">
        <f t="shared" ref="K51:K95" si="9">J51/G51</f>
        <v>1.0514274436051059</v>
      </c>
      <c r="L51" s="89">
        <f t="shared" si="3"/>
        <v>0.85795651763224179</v>
      </c>
    </row>
    <row r="52" spans="2:12" x14ac:dyDescent="0.25">
      <c r="B52" s="6"/>
      <c r="C52" s="6"/>
      <c r="D52" s="6">
        <v>321</v>
      </c>
      <c r="E52" s="6"/>
      <c r="F52" s="6" t="s">
        <v>22</v>
      </c>
      <c r="G52" s="59">
        <f>SUM(G53:G55)</f>
        <v>64939.12</v>
      </c>
      <c r="H52" s="59"/>
      <c r="I52" s="59">
        <f t="shared" ref="I52:J52" si="10">SUM(I53:I55)</f>
        <v>78400</v>
      </c>
      <c r="J52" s="59">
        <f t="shared" si="10"/>
        <v>77499.709999999992</v>
      </c>
      <c r="K52" s="94">
        <f t="shared" si="9"/>
        <v>1.1934210072449394</v>
      </c>
      <c r="L52" s="90">
        <f t="shared" si="3"/>
        <v>0.9885167091836734</v>
      </c>
    </row>
    <row r="53" spans="2:12" x14ac:dyDescent="0.25">
      <c r="B53" s="6"/>
      <c r="C53" s="21"/>
      <c r="D53" s="6"/>
      <c r="E53" s="6">
        <v>3211</v>
      </c>
      <c r="F53" s="27" t="s">
        <v>23</v>
      </c>
      <c r="G53" s="59">
        <v>30721.56</v>
      </c>
      <c r="H53" s="59"/>
      <c r="I53" s="59">
        <v>40800</v>
      </c>
      <c r="J53" s="60">
        <v>42708.17</v>
      </c>
      <c r="K53" s="94">
        <f t="shared" si="9"/>
        <v>1.3901693143186737</v>
      </c>
      <c r="L53" s="90">
        <f t="shared" si="3"/>
        <v>1.0467688725490196</v>
      </c>
    </row>
    <row r="54" spans="2:12" x14ac:dyDescent="0.25">
      <c r="B54" s="6"/>
      <c r="C54" s="21"/>
      <c r="D54" s="6"/>
      <c r="E54" s="6">
        <v>3212</v>
      </c>
      <c r="F54" s="27" t="s">
        <v>63</v>
      </c>
      <c r="G54" s="59">
        <v>32331.69</v>
      </c>
      <c r="H54" s="59"/>
      <c r="I54" s="59">
        <v>30200</v>
      </c>
      <c r="J54" s="60">
        <v>31994.85</v>
      </c>
      <c r="K54" s="94">
        <f t="shared" si="9"/>
        <v>0.98958173853578335</v>
      </c>
      <c r="L54" s="90">
        <f t="shared" si="3"/>
        <v>1.059432119205298</v>
      </c>
    </row>
    <row r="55" spans="2:12" x14ac:dyDescent="0.25">
      <c r="B55" s="6"/>
      <c r="C55" s="21"/>
      <c r="D55" s="6"/>
      <c r="E55" s="6">
        <v>3213</v>
      </c>
      <c r="F55" s="27" t="s">
        <v>64</v>
      </c>
      <c r="G55" s="59">
        <v>1885.87</v>
      </c>
      <c r="H55" s="59"/>
      <c r="I55" s="59">
        <v>7400</v>
      </c>
      <c r="J55" s="60">
        <v>2796.69</v>
      </c>
      <c r="K55" s="94">
        <f t="shared" si="9"/>
        <v>1.482970724387153</v>
      </c>
      <c r="L55" s="90">
        <f t="shared" si="3"/>
        <v>0.37793108108108109</v>
      </c>
    </row>
    <row r="56" spans="2:12" x14ac:dyDescent="0.25">
      <c r="B56" s="6"/>
      <c r="C56" s="21"/>
      <c r="D56" s="6">
        <v>322</v>
      </c>
      <c r="E56" s="6"/>
      <c r="F56" s="27" t="s">
        <v>65</v>
      </c>
      <c r="G56" s="59">
        <f>SUM(G57:G62)</f>
        <v>114559.96</v>
      </c>
      <c r="H56" s="59"/>
      <c r="I56" s="59">
        <f t="shared" ref="I56:J56" si="11">SUM(I57:I62)</f>
        <v>131100</v>
      </c>
      <c r="J56" s="59">
        <f t="shared" si="11"/>
        <v>101778.29000000001</v>
      </c>
      <c r="K56" s="94">
        <f t="shared" si="9"/>
        <v>0.88842812095953949</v>
      </c>
      <c r="L56" s="90">
        <f t="shared" si="3"/>
        <v>0.77634088482074759</v>
      </c>
    </row>
    <row r="57" spans="2:12" x14ac:dyDescent="0.25">
      <c r="B57" s="6"/>
      <c r="C57" s="21"/>
      <c r="D57" s="6"/>
      <c r="E57" s="6">
        <v>3221</v>
      </c>
      <c r="F57" s="27" t="s">
        <v>66</v>
      </c>
      <c r="G57" s="59">
        <v>24644.799999999999</v>
      </c>
      <c r="H57" s="59"/>
      <c r="I57" s="59">
        <v>23200</v>
      </c>
      <c r="J57" s="60">
        <v>17790.2</v>
      </c>
      <c r="K57" s="94">
        <f t="shared" si="9"/>
        <v>0.72186424722456666</v>
      </c>
      <c r="L57" s="90">
        <f t="shared" si="3"/>
        <v>0.76681896551724138</v>
      </c>
    </row>
    <row r="58" spans="2:12" x14ac:dyDescent="0.25">
      <c r="B58" s="6"/>
      <c r="C58" s="21"/>
      <c r="D58" s="6"/>
      <c r="E58" s="6">
        <v>3222</v>
      </c>
      <c r="F58" s="27" t="s">
        <v>67</v>
      </c>
      <c r="G58" s="59">
        <v>4490.21</v>
      </c>
      <c r="H58" s="59"/>
      <c r="I58" s="59">
        <v>9600</v>
      </c>
      <c r="J58" s="60">
        <v>4426.6899999999996</v>
      </c>
      <c r="K58" s="94">
        <f t="shared" si="9"/>
        <v>0.98585366831395405</v>
      </c>
      <c r="L58" s="90">
        <f t="shared" si="3"/>
        <v>0.46111354166666663</v>
      </c>
    </row>
    <row r="59" spans="2:12" x14ac:dyDescent="0.25">
      <c r="B59" s="6"/>
      <c r="C59" s="21"/>
      <c r="D59" s="7"/>
      <c r="E59" s="6">
        <v>3223</v>
      </c>
      <c r="F59" s="6" t="s">
        <v>68</v>
      </c>
      <c r="G59" s="59">
        <v>65986.350000000006</v>
      </c>
      <c r="H59" s="59"/>
      <c r="I59" s="59">
        <v>87600</v>
      </c>
      <c r="J59" s="60">
        <v>72146.48</v>
      </c>
      <c r="K59" s="94">
        <f t="shared" si="9"/>
        <v>1.0933546104611027</v>
      </c>
      <c r="L59" s="90">
        <f t="shared" si="3"/>
        <v>0.8235899543378995</v>
      </c>
    </row>
    <row r="60" spans="2:12" x14ac:dyDescent="0.25">
      <c r="B60" s="6"/>
      <c r="C60" s="21"/>
      <c r="D60" s="7"/>
      <c r="E60" s="6">
        <v>3224</v>
      </c>
      <c r="F60" s="6" t="s">
        <v>74</v>
      </c>
      <c r="G60" s="59">
        <v>5993.14</v>
      </c>
      <c r="H60" s="59"/>
      <c r="I60" s="59">
        <v>4900</v>
      </c>
      <c r="J60" s="60">
        <v>4560.3</v>
      </c>
      <c r="K60" s="94">
        <f t="shared" si="9"/>
        <v>0.76091998518305926</v>
      </c>
      <c r="L60" s="90">
        <f t="shared" si="3"/>
        <v>0.93067346938775519</v>
      </c>
    </row>
    <row r="61" spans="2:12" x14ac:dyDescent="0.25">
      <c r="B61" s="6"/>
      <c r="C61" s="21"/>
      <c r="D61" s="7"/>
      <c r="E61" s="6">
        <v>3225</v>
      </c>
      <c r="F61" s="6" t="s">
        <v>75</v>
      </c>
      <c r="G61" s="59">
        <v>12153.79</v>
      </c>
      <c r="H61" s="59"/>
      <c r="I61" s="59">
        <v>4500</v>
      </c>
      <c r="J61" s="60">
        <v>2257.71</v>
      </c>
      <c r="K61" s="94">
        <f t="shared" si="9"/>
        <v>0.18576180763366817</v>
      </c>
      <c r="L61" s="90">
        <f t="shared" si="3"/>
        <v>0.50171333333333334</v>
      </c>
    </row>
    <row r="62" spans="2:12" x14ac:dyDescent="0.25">
      <c r="B62" s="6"/>
      <c r="C62" s="21"/>
      <c r="D62" s="7"/>
      <c r="E62" s="6">
        <v>3227</v>
      </c>
      <c r="F62" s="6" t="s">
        <v>76</v>
      </c>
      <c r="G62" s="59">
        <v>1291.67</v>
      </c>
      <c r="H62" s="59"/>
      <c r="I62" s="59">
        <v>1300</v>
      </c>
      <c r="J62" s="60">
        <v>596.91</v>
      </c>
      <c r="K62" s="94">
        <f t="shared" si="9"/>
        <v>0.46212267839308796</v>
      </c>
      <c r="L62" s="90">
        <f t="shared" si="3"/>
        <v>0.45916153846153845</v>
      </c>
    </row>
    <row r="63" spans="2:12" x14ac:dyDescent="0.25">
      <c r="B63" s="6"/>
      <c r="C63" s="21"/>
      <c r="D63" s="7">
        <v>323</v>
      </c>
      <c r="E63" s="6"/>
      <c r="F63" s="6" t="s">
        <v>168</v>
      </c>
      <c r="G63" s="59">
        <f>SUM(G64:G72)</f>
        <v>57294.810000000005</v>
      </c>
      <c r="H63" s="59"/>
      <c r="I63" s="59">
        <f t="shared" ref="I63:J63" si="12">SUM(I64:I72)</f>
        <v>60100</v>
      </c>
      <c r="J63" s="59">
        <f t="shared" si="12"/>
        <v>53004.229999999989</v>
      </c>
      <c r="K63" s="94">
        <f t="shared" si="9"/>
        <v>0.92511398501888709</v>
      </c>
      <c r="L63" s="90">
        <f t="shared" si="3"/>
        <v>0.88193394342762044</v>
      </c>
    </row>
    <row r="64" spans="2:12" x14ac:dyDescent="0.25">
      <c r="B64" s="6"/>
      <c r="C64" s="21"/>
      <c r="D64" s="7"/>
      <c r="E64" s="6">
        <v>3231</v>
      </c>
      <c r="F64" s="6" t="s">
        <v>77</v>
      </c>
      <c r="G64" s="59">
        <v>3453.93</v>
      </c>
      <c r="H64" s="59"/>
      <c r="I64" s="59">
        <v>3800</v>
      </c>
      <c r="J64" s="60">
        <v>1000.28</v>
      </c>
      <c r="K64" s="94">
        <f t="shared" si="9"/>
        <v>0.28960633249660533</v>
      </c>
      <c r="L64" s="90">
        <f t="shared" si="3"/>
        <v>0.26323157894736843</v>
      </c>
    </row>
    <row r="65" spans="2:12" x14ac:dyDescent="0.25">
      <c r="B65" s="6"/>
      <c r="C65" s="21"/>
      <c r="D65" s="7"/>
      <c r="E65" s="6">
        <v>3232</v>
      </c>
      <c r="F65" s="6" t="s">
        <v>78</v>
      </c>
      <c r="G65" s="59">
        <v>33709.72</v>
      </c>
      <c r="H65" s="59"/>
      <c r="I65" s="59">
        <v>23300</v>
      </c>
      <c r="J65" s="60">
        <v>27001.48</v>
      </c>
      <c r="K65" s="94">
        <f t="shared" si="9"/>
        <v>0.80099983031600375</v>
      </c>
      <c r="L65" s="90">
        <f t="shared" si="3"/>
        <v>1.1588618025751072</v>
      </c>
    </row>
    <row r="66" spans="2:12" x14ac:dyDescent="0.25">
      <c r="B66" s="6"/>
      <c r="C66" s="21"/>
      <c r="D66" s="7"/>
      <c r="E66" s="6">
        <v>3233</v>
      </c>
      <c r="F66" s="6" t="s">
        <v>79</v>
      </c>
      <c r="G66" s="59">
        <v>1421.36</v>
      </c>
      <c r="H66" s="59"/>
      <c r="I66" s="59">
        <v>3500</v>
      </c>
      <c r="J66" s="60">
        <v>1565.55</v>
      </c>
      <c r="K66" s="94">
        <f t="shared" si="9"/>
        <v>1.101445094838746</v>
      </c>
      <c r="L66" s="90">
        <f t="shared" si="3"/>
        <v>0.44729999999999998</v>
      </c>
    </row>
    <row r="67" spans="2:12" x14ac:dyDescent="0.25">
      <c r="B67" s="6"/>
      <c r="C67" s="21"/>
      <c r="D67" s="7"/>
      <c r="E67" s="6">
        <v>3234</v>
      </c>
      <c r="F67" s="6" t="s">
        <v>80</v>
      </c>
      <c r="G67" s="59">
        <v>10029.26</v>
      </c>
      <c r="H67" s="59"/>
      <c r="I67" s="59">
        <v>12900</v>
      </c>
      <c r="J67" s="60">
        <v>11147.73</v>
      </c>
      <c r="K67" s="94">
        <f t="shared" si="9"/>
        <v>1.1115206904597148</v>
      </c>
      <c r="L67" s="90">
        <f t="shared" si="3"/>
        <v>0.86416511627906978</v>
      </c>
    </row>
    <row r="68" spans="2:12" x14ac:dyDescent="0.25">
      <c r="B68" s="6"/>
      <c r="C68" s="21"/>
      <c r="D68" s="7"/>
      <c r="E68" s="6">
        <v>3235</v>
      </c>
      <c r="F68" s="6" t="s">
        <v>81</v>
      </c>
      <c r="G68" s="59">
        <v>410</v>
      </c>
      <c r="H68" s="59"/>
      <c r="I68" s="59">
        <v>0</v>
      </c>
      <c r="J68" s="60">
        <v>425</v>
      </c>
      <c r="K68" s="94">
        <f t="shared" si="9"/>
        <v>1.0365853658536586</v>
      </c>
      <c r="L68" s="90"/>
    </row>
    <row r="69" spans="2:12" x14ac:dyDescent="0.25">
      <c r="B69" s="6"/>
      <c r="C69" s="21"/>
      <c r="D69" s="7"/>
      <c r="E69" s="6">
        <v>3236</v>
      </c>
      <c r="F69" s="6" t="s">
        <v>82</v>
      </c>
      <c r="G69" s="59">
        <v>3822.24</v>
      </c>
      <c r="H69" s="59"/>
      <c r="I69" s="59">
        <v>5300</v>
      </c>
      <c r="J69" s="60">
        <v>3816</v>
      </c>
      <c r="K69" s="94">
        <v>0</v>
      </c>
      <c r="L69" s="90">
        <f t="shared" si="3"/>
        <v>0.72</v>
      </c>
    </row>
    <row r="70" spans="2:12" x14ac:dyDescent="0.25">
      <c r="B70" s="6"/>
      <c r="C70" s="21"/>
      <c r="D70" s="7"/>
      <c r="E70" s="6">
        <v>3237</v>
      </c>
      <c r="F70" s="6" t="s">
        <v>83</v>
      </c>
      <c r="G70" s="59">
        <v>1349.87</v>
      </c>
      <c r="H70" s="59"/>
      <c r="I70" s="59">
        <v>2700</v>
      </c>
      <c r="J70" s="60">
        <v>3013.99</v>
      </c>
      <c r="K70" s="94">
        <f t="shared" si="9"/>
        <v>2.2328001955743888</v>
      </c>
      <c r="L70" s="90">
        <f t="shared" si="3"/>
        <v>1.1162925925925926</v>
      </c>
    </row>
    <row r="71" spans="2:12" x14ac:dyDescent="0.25">
      <c r="B71" s="6"/>
      <c r="C71" s="21"/>
      <c r="D71" s="7"/>
      <c r="E71" s="6">
        <v>3238</v>
      </c>
      <c r="F71" s="6" t="s">
        <v>84</v>
      </c>
      <c r="G71" s="59">
        <v>2448</v>
      </c>
      <c r="H71" s="59"/>
      <c r="I71" s="59">
        <v>2600</v>
      </c>
      <c r="J71" s="60">
        <v>2822.5</v>
      </c>
      <c r="K71" s="94">
        <f t="shared" si="9"/>
        <v>1.1529820261437909</v>
      </c>
      <c r="L71" s="90">
        <f t="shared" si="3"/>
        <v>1.085576923076923</v>
      </c>
    </row>
    <row r="72" spans="2:12" x14ac:dyDescent="0.25">
      <c r="B72" s="6"/>
      <c r="C72" s="21"/>
      <c r="D72" s="7"/>
      <c r="E72" s="6">
        <v>3239</v>
      </c>
      <c r="F72" s="6" t="s">
        <v>85</v>
      </c>
      <c r="G72" s="59">
        <v>650.42999999999995</v>
      </c>
      <c r="H72" s="59"/>
      <c r="I72" s="59">
        <v>6000</v>
      </c>
      <c r="J72" s="60">
        <v>2211.6999999999998</v>
      </c>
      <c r="K72" s="94">
        <f t="shared" si="9"/>
        <v>3.4003659117814369</v>
      </c>
      <c r="L72" s="90">
        <f t="shared" si="3"/>
        <v>0.36861666666666665</v>
      </c>
    </row>
    <row r="73" spans="2:12" x14ac:dyDescent="0.25">
      <c r="B73" s="6"/>
      <c r="C73" s="21"/>
      <c r="D73" s="6">
        <v>324</v>
      </c>
      <c r="E73" s="6"/>
      <c r="F73" s="6" t="s">
        <v>86</v>
      </c>
      <c r="G73" s="59">
        <f>SUM(G74)</f>
        <v>6987.27</v>
      </c>
      <c r="H73" s="59"/>
      <c r="I73" s="59">
        <f t="shared" ref="I73:J73" si="13">SUM(I74)</f>
        <v>29000</v>
      </c>
      <c r="J73" s="59">
        <f t="shared" si="13"/>
        <v>25193.22</v>
      </c>
      <c r="K73" s="93">
        <f>J73/G73</f>
        <v>3.6055884487074352</v>
      </c>
      <c r="L73" s="90">
        <f t="shared" si="3"/>
        <v>0.86873172413793109</v>
      </c>
    </row>
    <row r="74" spans="2:12" x14ac:dyDescent="0.25">
      <c r="B74" s="6"/>
      <c r="C74" s="21"/>
      <c r="D74" s="7"/>
      <c r="E74" s="6">
        <v>3241</v>
      </c>
      <c r="F74" s="6" t="s">
        <v>86</v>
      </c>
      <c r="G74" s="59">
        <v>6987.27</v>
      </c>
      <c r="H74" s="59"/>
      <c r="I74" s="59">
        <v>29000</v>
      </c>
      <c r="J74" s="60">
        <v>25193.22</v>
      </c>
      <c r="K74" s="93">
        <f>J74/G74</f>
        <v>3.6055884487074352</v>
      </c>
      <c r="L74" s="90">
        <f t="shared" si="3"/>
        <v>0.86873172413793109</v>
      </c>
    </row>
    <row r="75" spans="2:12" x14ac:dyDescent="0.25">
      <c r="B75" s="6"/>
      <c r="C75" s="21"/>
      <c r="D75" s="7">
        <v>329</v>
      </c>
      <c r="E75" s="6"/>
      <c r="F75" s="6" t="s">
        <v>87</v>
      </c>
      <c r="G75" s="59">
        <f>SUM(G76:G82)</f>
        <v>15377.939999999999</v>
      </c>
      <c r="H75" s="59"/>
      <c r="I75" s="59">
        <f t="shared" ref="I75:J75" si="14">SUM(I76:I82)</f>
        <v>19000</v>
      </c>
      <c r="J75" s="59">
        <f t="shared" si="14"/>
        <v>15011.54</v>
      </c>
      <c r="K75" s="93">
        <f t="shared" si="9"/>
        <v>0.97617366175183429</v>
      </c>
      <c r="L75" s="89">
        <f t="shared" si="3"/>
        <v>0.79008105263157902</v>
      </c>
    </row>
    <row r="76" spans="2:12" x14ac:dyDescent="0.25">
      <c r="B76" s="6"/>
      <c r="C76" s="21"/>
      <c r="D76" s="7"/>
      <c r="E76" s="6">
        <v>3291</v>
      </c>
      <c r="F76" s="6" t="s">
        <v>88</v>
      </c>
      <c r="G76" s="59">
        <v>2334.6</v>
      </c>
      <c r="H76" s="59"/>
      <c r="I76" s="59">
        <v>2800</v>
      </c>
      <c r="J76" s="60">
        <v>1991.87</v>
      </c>
      <c r="K76" s="93">
        <f t="shared" si="9"/>
        <v>0.85319540820697337</v>
      </c>
      <c r="L76" s="89">
        <f t="shared" si="3"/>
        <v>0.71138214285714285</v>
      </c>
    </row>
    <row r="77" spans="2:12" x14ac:dyDescent="0.25">
      <c r="B77" s="6"/>
      <c r="C77" s="21"/>
      <c r="D77" s="7"/>
      <c r="E77" s="6">
        <v>3292</v>
      </c>
      <c r="F77" s="6" t="s">
        <v>89</v>
      </c>
      <c r="G77" s="59">
        <v>0</v>
      </c>
      <c r="H77" s="59"/>
      <c r="I77" s="59">
        <v>5000</v>
      </c>
      <c r="J77" s="60">
        <v>2216.9699999999998</v>
      </c>
      <c r="K77" s="93"/>
      <c r="L77" s="90">
        <f t="shared" si="3"/>
        <v>0.44339399999999995</v>
      </c>
    </row>
    <row r="78" spans="2:12" x14ac:dyDescent="0.25">
      <c r="B78" s="6"/>
      <c r="C78" s="21"/>
      <c r="D78" s="7"/>
      <c r="E78" s="6">
        <v>3293</v>
      </c>
      <c r="F78" s="6" t="s">
        <v>90</v>
      </c>
      <c r="G78" s="59">
        <v>180.2</v>
      </c>
      <c r="H78" s="59"/>
      <c r="I78" s="59">
        <v>300</v>
      </c>
      <c r="J78" s="60">
        <v>0</v>
      </c>
      <c r="K78" s="93"/>
      <c r="L78" s="90">
        <f t="shared" si="3"/>
        <v>0</v>
      </c>
    </row>
    <row r="79" spans="2:12" x14ac:dyDescent="0.25">
      <c r="B79" s="6"/>
      <c r="C79" s="21"/>
      <c r="D79" s="7"/>
      <c r="E79" s="6">
        <v>3294</v>
      </c>
      <c r="F79" s="6" t="s">
        <v>91</v>
      </c>
      <c r="G79" s="59">
        <v>85</v>
      </c>
      <c r="H79" s="59"/>
      <c r="I79" s="59">
        <v>200</v>
      </c>
      <c r="J79" s="60">
        <v>40</v>
      </c>
      <c r="K79" s="93">
        <f t="shared" si="9"/>
        <v>0.47058823529411764</v>
      </c>
      <c r="L79" s="89">
        <f t="shared" si="3"/>
        <v>0.2</v>
      </c>
    </row>
    <row r="80" spans="2:12" x14ac:dyDescent="0.25">
      <c r="B80" s="6"/>
      <c r="C80" s="21"/>
      <c r="D80" s="7"/>
      <c r="E80" s="6">
        <v>3295</v>
      </c>
      <c r="F80" s="6" t="s">
        <v>92</v>
      </c>
      <c r="G80" s="59">
        <v>3976</v>
      </c>
      <c r="H80" s="59"/>
      <c r="I80" s="59">
        <v>4500</v>
      </c>
      <c r="J80" s="60">
        <v>5025.18</v>
      </c>
      <c r="K80" s="93">
        <f t="shared" si="9"/>
        <v>1.2638782696177062</v>
      </c>
      <c r="L80" s="89">
        <f t="shared" si="3"/>
        <v>1.1167066666666667</v>
      </c>
    </row>
    <row r="81" spans="2:12" x14ac:dyDescent="0.25">
      <c r="B81" s="6"/>
      <c r="C81" s="21"/>
      <c r="D81" s="7"/>
      <c r="E81" s="6">
        <v>3296</v>
      </c>
      <c r="F81" s="6" t="s">
        <v>93</v>
      </c>
      <c r="G81" s="59">
        <v>3036.9</v>
      </c>
      <c r="H81" s="59"/>
      <c r="I81" s="59">
        <v>600</v>
      </c>
      <c r="J81" s="60">
        <v>343.75</v>
      </c>
      <c r="K81" s="93"/>
      <c r="L81" s="90">
        <f t="shared" si="3"/>
        <v>0.57291666666666663</v>
      </c>
    </row>
    <row r="82" spans="2:12" x14ac:dyDescent="0.25">
      <c r="B82" s="6"/>
      <c r="C82" s="21"/>
      <c r="D82" s="7"/>
      <c r="E82" s="6">
        <v>3299</v>
      </c>
      <c r="F82" s="6" t="s">
        <v>87</v>
      </c>
      <c r="G82" s="59">
        <v>5765.24</v>
      </c>
      <c r="H82" s="59"/>
      <c r="I82" s="59">
        <v>5600</v>
      </c>
      <c r="J82" s="60">
        <v>5393.77</v>
      </c>
      <c r="K82" s="94">
        <f t="shared" si="9"/>
        <v>0.9355672964178422</v>
      </c>
      <c r="L82" s="90">
        <f t="shared" si="3"/>
        <v>0.96317321428571434</v>
      </c>
    </row>
    <row r="83" spans="2:12" s="34" customFormat="1" x14ac:dyDescent="0.25">
      <c r="B83" s="21"/>
      <c r="C83" s="21">
        <v>34</v>
      </c>
      <c r="D83" s="31"/>
      <c r="E83" s="21"/>
      <c r="F83" s="21" t="s">
        <v>94</v>
      </c>
      <c r="G83" s="63">
        <f>SUM(G84)</f>
        <v>3342.79</v>
      </c>
      <c r="H83" s="63"/>
      <c r="I83" s="63">
        <f t="shared" ref="I83:J83" si="15">SUM(I84)</f>
        <v>1500</v>
      </c>
      <c r="J83" s="63">
        <f t="shared" si="15"/>
        <v>1365.13</v>
      </c>
      <c r="K83" s="93">
        <f t="shared" si="9"/>
        <v>0.40838042473502678</v>
      </c>
      <c r="L83" s="89">
        <f t="shared" si="3"/>
        <v>0.91008666666666671</v>
      </c>
    </row>
    <row r="84" spans="2:12" x14ac:dyDescent="0.25">
      <c r="B84" s="6"/>
      <c r="C84" s="21"/>
      <c r="D84" s="7">
        <v>343</v>
      </c>
      <c r="E84" s="6"/>
      <c r="F84" s="6" t="s">
        <v>95</v>
      </c>
      <c r="G84" s="59">
        <f>SUM(G85:G87)</f>
        <v>3342.79</v>
      </c>
      <c r="H84" s="59"/>
      <c r="I84" s="59">
        <f t="shared" ref="I84:J84" si="16">SUM(I85:I87)</f>
        <v>1500</v>
      </c>
      <c r="J84" s="59">
        <f t="shared" si="16"/>
        <v>1365.13</v>
      </c>
      <c r="K84" s="94">
        <f t="shared" si="9"/>
        <v>0.40838042473502678</v>
      </c>
      <c r="L84" s="90">
        <f t="shared" si="3"/>
        <v>0.91008666666666671</v>
      </c>
    </row>
    <row r="85" spans="2:12" x14ac:dyDescent="0.25">
      <c r="B85" s="6"/>
      <c r="C85" s="21"/>
      <c r="D85" s="7"/>
      <c r="E85" s="6">
        <v>3431</v>
      </c>
      <c r="F85" s="6" t="s">
        <v>96</v>
      </c>
      <c r="G85" s="59">
        <v>974.3</v>
      </c>
      <c r="H85" s="59"/>
      <c r="I85" s="59">
        <v>600</v>
      </c>
      <c r="J85" s="60">
        <v>980.53</v>
      </c>
      <c r="K85" s="94">
        <f t="shared" si="9"/>
        <v>1.0063943343939239</v>
      </c>
      <c r="L85" s="90">
        <f t="shared" si="3"/>
        <v>1.6342166666666667</v>
      </c>
    </row>
    <row r="86" spans="2:12" x14ac:dyDescent="0.25">
      <c r="B86" s="6"/>
      <c r="C86" s="21"/>
      <c r="D86" s="7"/>
      <c r="E86" s="6">
        <v>3433</v>
      </c>
      <c r="F86" s="6" t="s">
        <v>97</v>
      </c>
      <c r="G86" s="59">
        <v>2368.4899999999998</v>
      </c>
      <c r="H86" s="59"/>
      <c r="I86" s="59">
        <v>800</v>
      </c>
      <c r="J86" s="60">
        <v>384.6</v>
      </c>
      <c r="K86" s="94">
        <f t="shared" si="9"/>
        <v>0.16238193954798208</v>
      </c>
      <c r="L86" s="90">
        <f t="shared" si="3"/>
        <v>0.48075000000000001</v>
      </c>
    </row>
    <row r="87" spans="2:12" x14ac:dyDescent="0.25">
      <c r="B87" s="6"/>
      <c r="C87" s="21"/>
      <c r="D87" s="7"/>
      <c r="E87" s="6">
        <v>3434</v>
      </c>
      <c r="F87" s="6" t="s">
        <v>98</v>
      </c>
      <c r="G87" s="59">
        <v>0</v>
      </c>
      <c r="H87" s="59"/>
      <c r="I87" s="59">
        <v>100</v>
      </c>
      <c r="J87" s="60">
        <v>0</v>
      </c>
      <c r="K87" s="94"/>
      <c r="L87" s="90">
        <f t="shared" si="3"/>
        <v>0</v>
      </c>
    </row>
    <row r="88" spans="2:12" s="34" customFormat="1" x14ac:dyDescent="0.25">
      <c r="B88" s="21"/>
      <c r="C88" s="21">
        <v>37</v>
      </c>
      <c r="D88" s="31"/>
      <c r="E88" s="21"/>
      <c r="F88" s="21" t="s">
        <v>99</v>
      </c>
      <c r="G88" s="63">
        <f>SUM(G89)</f>
        <v>1260</v>
      </c>
      <c r="H88" s="63"/>
      <c r="I88" s="63">
        <f t="shared" ref="I88:J89" si="17">SUM(I89)</f>
        <v>1700</v>
      </c>
      <c r="J88" s="63">
        <f t="shared" si="17"/>
        <v>600</v>
      </c>
      <c r="K88" s="93">
        <f>J88/G88</f>
        <v>0.47619047619047616</v>
      </c>
      <c r="L88" s="90">
        <f t="shared" si="3"/>
        <v>0.35294117647058826</v>
      </c>
    </row>
    <row r="89" spans="2:12" x14ac:dyDescent="0.25">
      <c r="B89" s="6"/>
      <c r="C89" s="21"/>
      <c r="D89" s="7">
        <v>372</v>
      </c>
      <c r="E89" s="6"/>
      <c r="F89" s="6" t="s">
        <v>100</v>
      </c>
      <c r="G89" s="59">
        <f>SUM(G90)</f>
        <v>1260</v>
      </c>
      <c r="H89" s="59"/>
      <c r="I89" s="59">
        <f t="shared" si="17"/>
        <v>1700</v>
      </c>
      <c r="J89" s="59">
        <f t="shared" si="17"/>
        <v>600</v>
      </c>
      <c r="K89" s="94">
        <f>J88/G88</f>
        <v>0.47619047619047616</v>
      </c>
      <c r="L89" s="90">
        <f t="shared" si="3"/>
        <v>0.35294117647058826</v>
      </c>
    </row>
    <row r="90" spans="2:12" x14ac:dyDescent="0.25">
      <c r="B90" s="6"/>
      <c r="C90" s="21"/>
      <c r="D90" s="7"/>
      <c r="E90" s="6">
        <v>3721</v>
      </c>
      <c r="F90" s="6" t="s">
        <v>101</v>
      </c>
      <c r="G90" s="59">
        <v>1260</v>
      </c>
      <c r="H90" s="59"/>
      <c r="I90" s="59">
        <v>1700</v>
      </c>
      <c r="J90" s="60">
        <v>600</v>
      </c>
      <c r="K90" s="94">
        <f>J90/G90</f>
        <v>0.47619047619047616</v>
      </c>
      <c r="L90" s="90">
        <f t="shared" si="3"/>
        <v>0.35294117647058826</v>
      </c>
    </row>
    <row r="91" spans="2:12" s="34" customFormat="1" x14ac:dyDescent="0.25">
      <c r="B91" s="21"/>
      <c r="C91" s="21">
        <v>38</v>
      </c>
      <c r="D91" s="31"/>
      <c r="E91" s="21"/>
      <c r="F91" s="21" t="s">
        <v>102</v>
      </c>
      <c r="G91" s="63">
        <f>SUM(G92)</f>
        <v>2152.86</v>
      </c>
      <c r="H91" s="63"/>
      <c r="I91" s="63">
        <f t="shared" ref="I91:J92" si="18">SUM(I92)</f>
        <v>2500</v>
      </c>
      <c r="J91" s="63">
        <f t="shared" si="18"/>
        <v>1988.42</v>
      </c>
      <c r="K91" s="93">
        <f>J91/G91</f>
        <v>0.92361788504593889</v>
      </c>
      <c r="L91" s="90">
        <f t="shared" si="3"/>
        <v>0.79536800000000007</v>
      </c>
    </row>
    <row r="92" spans="2:12" x14ac:dyDescent="0.25">
      <c r="B92" s="6"/>
      <c r="C92" s="21"/>
      <c r="D92" s="6">
        <v>381</v>
      </c>
      <c r="E92" s="6"/>
      <c r="F92" s="6" t="s">
        <v>103</v>
      </c>
      <c r="G92" s="59">
        <f>SUM(G93)</f>
        <v>2152.86</v>
      </c>
      <c r="H92" s="59"/>
      <c r="I92" s="59">
        <f t="shared" si="18"/>
        <v>2500</v>
      </c>
      <c r="J92" s="59">
        <f t="shared" si="18"/>
        <v>1988.42</v>
      </c>
      <c r="K92" s="93">
        <f>J92/G92</f>
        <v>0.92361788504593889</v>
      </c>
      <c r="L92" s="90">
        <f t="shared" si="3"/>
        <v>0.79536800000000007</v>
      </c>
    </row>
    <row r="93" spans="2:12" x14ac:dyDescent="0.25">
      <c r="B93" s="6"/>
      <c r="C93" s="6"/>
      <c r="D93" s="7"/>
      <c r="E93" s="6">
        <v>3812</v>
      </c>
      <c r="F93" s="6" t="s">
        <v>104</v>
      </c>
      <c r="G93" s="59">
        <v>2152.86</v>
      </c>
      <c r="H93" s="59"/>
      <c r="I93" s="59">
        <v>2500</v>
      </c>
      <c r="J93" s="60">
        <v>1988.42</v>
      </c>
      <c r="K93" s="93">
        <f>J93/G93</f>
        <v>0.92361788504593889</v>
      </c>
      <c r="L93" s="90">
        <f t="shared" si="3"/>
        <v>0.79536800000000007</v>
      </c>
    </row>
    <row r="94" spans="2:12" x14ac:dyDescent="0.25">
      <c r="B94" s="8">
        <v>4</v>
      </c>
      <c r="C94" s="9"/>
      <c r="D94" s="9"/>
      <c r="E94" s="9"/>
      <c r="F94" s="20" t="s">
        <v>5</v>
      </c>
      <c r="G94" s="59">
        <f>SUM(G95)</f>
        <v>77925.89</v>
      </c>
      <c r="H94" s="59"/>
      <c r="I94" s="59">
        <f t="shared" ref="I94:J94" si="19">SUM(I95)</f>
        <v>93300</v>
      </c>
      <c r="J94" s="59">
        <f t="shared" si="19"/>
        <v>88370.87</v>
      </c>
      <c r="K94" s="94">
        <f t="shared" si="9"/>
        <v>1.1340373526693117</v>
      </c>
      <c r="L94" s="90">
        <f t="shared" si="3"/>
        <v>0.94716902465166131</v>
      </c>
    </row>
    <row r="95" spans="2:12" s="34" customFormat="1" ht="25.5" x14ac:dyDescent="0.25">
      <c r="B95" s="5"/>
      <c r="C95" s="5">
        <v>42</v>
      </c>
      <c r="D95" s="5"/>
      <c r="E95" s="5"/>
      <c r="F95" s="20" t="s">
        <v>6</v>
      </c>
      <c r="G95" s="63">
        <f>SUM(G96,G100)</f>
        <v>77925.89</v>
      </c>
      <c r="H95" s="63"/>
      <c r="I95" s="63">
        <f t="shared" ref="I95:J95" si="20">SUM(I96,I100)</f>
        <v>93300</v>
      </c>
      <c r="J95" s="63">
        <f t="shared" si="20"/>
        <v>88370.87</v>
      </c>
      <c r="K95" s="93">
        <f t="shared" si="9"/>
        <v>1.1340373526693117</v>
      </c>
      <c r="L95" s="89">
        <f t="shared" si="3"/>
        <v>0.94716902465166131</v>
      </c>
    </row>
    <row r="96" spans="2:12" x14ac:dyDescent="0.25">
      <c r="B96" s="10"/>
      <c r="C96" s="10"/>
      <c r="D96" s="6">
        <v>422</v>
      </c>
      <c r="E96" s="6"/>
      <c r="F96" s="6" t="s">
        <v>69</v>
      </c>
      <c r="G96" s="59">
        <f>SUM(G97:G99)</f>
        <v>8668.75</v>
      </c>
      <c r="H96" s="59"/>
      <c r="I96" s="59">
        <f t="shared" ref="I96:J96" si="21">SUM(I97:I99)</f>
        <v>10200</v>
      </c>
      <c r="J96" s="59">
        <f t="shared" si="21"/>
        <v>32047.32</v>
      </c>
      <c r="K96" s="94">
        <v>0</v>
      </c>
      <c r="L96" s="90">
        <f t="shared" si="3"/>
        <v>3.1418941176470589</v>
      </c>
    </row>
    <row r="97" spans="2:12" x14ac:dyDescent="0.25">
      <c r="B97" s="10"/>
      <c r="C97" s="10"/>
      <c r="D97" s="6"/>
      <c r="E97" s="6">
        <v>4221</v>
      </c>
      <c r="F97" s="6" t="s">
        <v>70</v>
      </c>
      <c r="G97" s="59">
        <v>8668.75</v>
      </c>
      <c r="H97" s="59"/>
      <c r="I97" s="73">
        <v>4600</v>
      </c>
      <c r="J97" s="60">
        <v>31359.07</v>
      </c>
      <c r="K97" s="94">
        <v>0</v>
      </c>
      <c r="L97" s="90">
        <f t="shared" si="3"/>
        <v>6.8171891304347829</v>
      </c>
    </row>
    <row r="98" spans="2:12" x14ac:dyDescent="0.25">
      <c r="B98" s="10"/>
      <c r="C98" s="10"/>
      <c r="D98" s="6"/>
      <c r="E98" s="6">
        <v>4222</v>
      </c>
      <c r="F98" s="6" t="s">
        <v>73</v>
      </c>
      <c r="G98" s="59">
        <v>0</v>
      </c>
      <c r="H98" s="59"/>
      <c r="I98" s="73">
        <v>3000</v>
      </c>
      <c r="J98" s="60">
        <v>0</v>
      </c>
      <c r="K98" s="93">
        <v>0</v>
      </c>
      <c r="L98" s="90">
        <f t="shared" si="3"/>
        <v>0</v>
      </c>
    </row>
    <row r="99" spans="2:12" x14ac:dyDescent="0.25">
      <c r="B99" s="10"/>
      <c r="C99" s="10"/>
      <c r="D99" s="6"/>
      <c r="E99" s="6">
        <v>4227</v>
      </c>
      <c r="F99" s="6" t="s">
        <v>160</v>
      </c>
      <c r="G99" s="59">
        <v>0</v>
      </c>
      <c r="H99" s="59"/>
      <c r="I99" s="73">
        <v>2600</v>
      </c>
      <c r="J99" s="60">
        <v>688.25</v>
      </c>
      <c r="K99" s="93"/>
      <c r="L99" s="90">
        <f>J99/I99</f>
        <v>0.26471153846153844</v>
      </c>
    </row>
    <row r="100" spans="2:12" x14ac:dyDescent="0.25">
      <c r="B100" s="10"/>
      <c r="C100" s="10"/>
      <c r="D100" s="6">
        <v>424</v>
      </c>
      <c r="E100" s="6"/>
      <c r="F100" s="6" t="s">
        <v>71</v>
      </c>
      <c r="G100" s="59">
        <f>SUM(G101)</f>
        <v>69257.14</v>
      </c>
      <c r="H100" s="59"/>
      <c r="I100" s="59">
        <f>I101</f>
        <v>83100</v>
      </c>
      <c r="J100" s="59">
        <f t="shared" ref="J100" si="22">SUM(J101)</f>
        <v>56323.55</v>
      </c>
      <c r="K100" s="94">
        <f t="shared" ref="K100:K101" si="23">J100/G100</f>
        <v>0.81325261193286358</v>
      </c>
      <c r="L100" s="90">
        <f t="shared" si="3"/>
        <v>0.67778038507821903</v>
      </c>
    </row>
    <row r="101" spans="2:12" x14ac:dyDescent="0.25">
      <c r="B101" s="10"/>
      <c r="C101" s="10"/>
      <c r="D101" s="6"/>
      <c r="E101" s="6">
        <v>4241</v>
      </c>
      <c r="F101" s="6" t="s">
        <v>72</v>
      </c>
      <c r="G101" s="59">
        <v>69257.14</v>
      </c>
      <c r="H101" s="59"/>
      <c r="I101" s="73">
        <v>83100</v>
      </c>
      <c r="J101" s="60">
        <v>56323.55</v>
      </c>
      <c r="K101" s="94">
        <f t="shared" si="23"/>
        <v>0.81325261193286358</v>
      </c>
      <c r="L101" s="90">
        <f t="shared" si="3"/>
        <v>0.67778038507821903</v>
      </c>
    </row>
    <row r="102" spans="2:12" x14ac:dyDescent="0.25">
      <c r="B102" s="10"/>
      <c r="C102" s="10" t="s">
        <v>12</v>
      </c>
      <c r="D102" s="6"/>
      <c r="E102" s="6"/>
      <c r="F102" s="6"/>
      <c r="G102" s="59"/>
      <c r="H102" s="59"/>
      <c r="I102" s="73"/>
      <c r="J102" s="60"/>
      <c r="K102" s="26"/>
      <c r="L102" s="26"/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6"/>
  <sheetViews>
    <sheetView tabSelected="1" topLeftCell="A10" workbookViewId="0">
      <selection activeCell="F42" sqref="F4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159</v>
      </c>
      <c r="C1" s="15"/>
      <c r="D1" s="15"/>
      <c r="E1" s="15"/>
      <c r="F1" s="3"/>
      <c r="G1" s="3"/>
      <c r="H1" s="3"/>
    </row>
    <row r="2" spans="2:8" ht="15.75" customHeight="1" x14ac:dyDescent="0.25">
      <c r="B2" s="164" t="s">
        <v>176</v>
      </c>
      <c r="C2" s="164"/>
      <c r="D2" s="164"/>
      <c r="E2" s="164"/>
      <c r="F2" s="164"/>
      <c r="G2" s="164"/>
      <c r="H2" s="164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173</v>
      </c>
      <c r="D4" s="36" t="s">
        <v>169</v>
      </c>
      <c r="E4" s="36" t="s">
        <v>170</v>
      </c>
      <c r="F4" s="36" t="s">
        <v>174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x14ac:dyDescent="0.25">
      <c r="B6" s="5" t="s">
        <v>29</v>
      </c>
      <c r="C6" s="59">
        <f>SUM(C7,C13,C17,C20,C25)</f>
        <v>2363795.31</v>
      </c>
      <c r="D6" s="4"/>
      <c r="E6" s="59">
        <f t="shared" ref="E6:F6" si="0">SUM(E7,E13,E17,E20,E25)</f>
        <v>2679000</v>
      </c>
      <c r="F6" s="59">
        <f t="shared" si="0"/>
        <v>2450671.11</v>
      </c>
      <c r="G6" s="97">
        <f>F6/C6</f>
        <v>1.0367526746636957</v>
      </c>
      <c r="H6" s="97">
        <f>F6/E6</f>
        <v>0.91477085106382972</v>
      </c>
    </row>
    <row r="7" spans="2:8" s="34" customFormat="1" x14ac:dyDescent="0.25">
      <c r="B7" s="5" t="s">
        <v>27</v>
      </c>
      <c r="C7" s="63">
        <f>SUM(C8:C10)</f>
        <v>250886.41</v>
      </c>
      <c r="D7" s="32"/>
      <c r="E7" s="63">
        <f t="shared" ref="E7" si="1">SUM(E8:E10)</f>
        <v>302500</v>
      </c>
      <c r="F7" s="63">
        <f>SUM(F8:F11)</f>
        <v>252892.87999999998</v>
      </c>
      <c r="G7" s="97">
        <f t="shared" ref="G7:G44" si="2">F7/C7</f>
        <v>1.0079975236602092</v>
      </c>
      <c r="H7" s="97">
        <f t="shared" ref="H7:H44" si="3">F7/E7</f>
        <v>0.83600952066115697</v>
      </c>
    </row>
    <row r="8" spans="2:8" x14ac:dyDescent="0.25">
      <c r="B8" s="30" t="s">
        <v>26</v>
      </c>
      <c r="C8" s="59"/>
      <c r="D8" s="4"/>
      <c r="E8" s="59"/>
      <c r="F8" s="60"/>
      <c r="G8" s="97"/>
      <c r="H8" s="97"/>
    </row>
    <row r="9" spans="2:8" x14ac:dyDescent="0.25">
      <c r="B9" s="30" t="s">
        <v>117</v>
      </c>
      <c r="C9" s="59">
        <v>118619.22</v>
      </c>
      <c r="D9" s="4"/>
      <c r="E9" s="59">
        <v>154400</v>
      </c>
      <c r="F9" s="60">
        <v>96392.01</v>
      </c>
      <c r="G9" s="97">
        <f t="shared" si="2"/>
        <v>0.81261712899477834</v>
      </c>
      <c r="H9" s="97">
        <f t="shared" si="3"/>
        <v>0.62430058290155432</v>
      </c>
    </row>
    <row r="10" spans="2:8" x14ac:dyDescent="0.25">
      <c r="B10" s="29" t="s">
        <v>118</v>
      </c>
      <c r="C10" s="59">
        <v>132267.19</v>
      </c>
      <c r="D10" s="4"/>
      <c r="E10" s="59">
        <v>148100</v>
      </c>
      <c r="F10" s="60">
        <v>155173.65</v>
      </c>
      <c r="G10" s="97">
        <f t="shared" si="2"/>
        <v>1.1731832361449577</v>
      </c>
      <c r="H10" s="97">
        <f t="shared" si="3"/>
        <v>1.0477626603646184</v>
      </c>
    </row>
    <row r="11" spans="2:8" x14ac:dyDescent="0.25">
      <c r="B11" s="29" t="s">
        <v>172</v>
      </c>
      <c r="C11" s="59"/>
      <c r="D11" s="4"/>
      <c r="E11" s="59"/>
      <c r="F11" s="60">
        <v>1327.22</v>
      </c>
      <c r="G11" s="97"/>
      <c r="H11" s="97"/>
    </row>
    <row r="12" spans="2:8" x14ac:dyDescent="0.25">
      <c r="B12" s="29"/>
      <c r="C12" s="59"/>
      <c r="D12" s="4"/>
      <c r="E12" s="59"/>
      <c r="F12" s="60"/>
      <c r="G12" s="97"/>
      <c r="H12" s="97"/>
    </row>
    <row r="13" spans="2:8" s="34" customFormat="1" x14ac:dyDescent="0.25">
      <c r="B13" s="5" t="s">
        <v>25</v>
      </c>
      <c r="C13" s="63">
        <f>SUM(C14:C15)</f>
        <v>50766.720000000001</v>
      </c>
      <c r="D13" s="32"/>
      <c r="E13" s="63">
        <f t="shared" ref="E13:F13" si="4">SUM(E14:E15)</f>
        <v>35000</v>
      </c>
      <c r="F13" s="63">
        <f t="shared" si="4"/>
        <v>38028.370000000003</v>
      </c>
      <c r="G13" s="97">
        <f t="shared" si="2"/>
        <v>0.74908069696052848</v>
      </c>
      <c r="H13" s="97">
        <f t="shared" si="3"/>
        <v>1.0865248571428572</v>
      </c>
    </row>
    <row r="14" spans="2:8" x14ac:dyDescent="0.25">
      <c r="B14" s="28" t="s">
        <v>24</v>
      </c>
      <c r="C14" s="59">
        <v>39803.82</v>
      </c>
      <c r="D14" s="4"/>
      <c r="E14" s="73">
        <v>35000</v>
      </c>
      <c r="F14" s="60">
        <v>36353.11</v>
      </c>
      <c r="G14" s="97">
        <f t="shared" si="2"/>
        <v>0.91330706449782961</v>
      </c>
      <c r="H14" s="97">
        <f t="shared" si="3"/>
        <v>1.0386602857142857</v>
      </c>
    </row>
    <row r="15" spans="2:8" x14ac:dyDescent="0.25">
      <c r="B15" s="28" t="s">
        <v>172</v>
      </c>
      <c r="C15" s="59">
        <v>10962.9</v>
      </c>
      <c r="D15" s="4"/>
      <c r="E15" s="73"/>
      <c r="F15" s="60">
        <v>1675.26</v>
      </c>
      <c r="G15" s="97"/>
      <c r="H15" s="97"/>
    </row>
    <row r="16" spans="2:8" x14ac:dyDescent="0.25">
      <c r="B16" s="28"/>
      <c r="C16" s="59"/>
      <c r="D16" s="4"/>
      <c r="E16" s="73"/>
      <c r="F16" s="60"/>
      <c r="G16" s="97"/>
      <c r="H16" s="97"/>
    </row>
    <row r="17" spans="2:8" s="34" customFormat="1" x14ac:dyDescent="0.25">
      <c r="B17" s="20" t="s">
        <v>115</v>
      </c>
      <c r="C17" s="63">
        <f>SUM(C18)</f>
        <v>840</v>
      </c>
      <c r="D17" s="32"/>
      <c r="E17" s="63">
        <f t="shared" ref="E17:F17" si="5">SUM(E18)</f>
        <v>7000</v>
      </c>
      <c r="F17" s="63">
        <f t="shared" si="5"/>
        <v>925.65</v>
      </c>
      <c r="G17" s="97">
        <v>0</v>
      </c>
      <c r="H17" s="97">
        <f t="shared" si="3"/>
        <v>0.13223571428571429</v>
      </c>
    </row>
    <row r="18" spans="2:8" x14ac:dyDescent="0.25">
      <c r="B18" s="28" t="s">
        <v>116</v>
      </c>
      <c r="C18" s="59">
        <v>840</v>
      </c>
      <c r="D18" s="4"/>
      <c r="E18" s="73">
        <v>7000</v>
      </c>
      <c r="F18" s="60">
        <v>925.65</v>
      </c>
      <c r="G18" s="97">
        <v>0</v>
      </c>
      <c r="H18" s="97">
        <f t="shared" si="3"/>
        <v>0.13223571428571429</v>
      </c>
    </row>
    <row r="19" spans="2:8" x14ac:dyDescent="0.25">
      <c r="B19" s="28"/>
      <c r="C19" s="59"/>
      <c r="D19" s="4"/>
      <c r="E19" s="73"/>
      <c r="F19" s="60"/>
      <c r="G19" s="97"/>
      <c r="H19" s="97"/>
    </row>
    <row r="20" spans="2:8" s="34" customFormat="1" x14ac:dyDescent="0.25">
      <c r="B20" s="20" t="s">
        <v>119</v>
      </c>
      <c r="C20" s="63">
        <f>SUM(C21:C23)</f>
        <v>2048682.76</v>
      </c>
      <c r="D20" s="32"/>
      <c r="E20" s="63">
        <f t="shared" ref="E20:F20" si="6">SUM(E21:E23)</f>
        <v>2320500</v>
      </c>
      <c r="F20" s="63">
        <f t="shared" si="6"/>
        <v>2144014.21</v>
      </c>
      <c r="G20" s="97">
        <f t="shared" si="2"/>
        <v>1.0465330464341878</v>
      </c>
      <c r="H20" s="97">
        <f t="shared" si="3"/>
        <v>0.92394492997198874</v>
      </c>
    </row>
    <row r="21" spans="2:8" x14ac:dyDescent="0.25">
      <c r="B21" s="28" t="s">
        <v>120</v>
      </c>
      <c r="C21" s="59">
        <v>1995951.96</v>
      </c>
      <c r="D21" s="4"/>
      <c r="E21" s="73">
        <v>2264500</v>
      </c>
      <c r="F21" s="60">
        <v>2105700.44</v>
      </c>
      <c r="G21" s="97">
        <f t="shared" si="2"/>
        <v>1.0549855318161063</v>
      </c>
      <c r="H21" s="97">
        <f t="shared" si="3"/>
        <v>0.92987433870611613</v>
      </c>
    </row>
    <row r="22" spans="2:8" ht="25.5" x14ac:dyDescent="0.25">
      <c r="B22" s="28" t="s">
        <v>121</v>
      </c>
      <c r="C22" s="59">
        <v>41275.58</v>
      </c>
      <c r="D22" s="4"/>
      <c r="E22" s="73">
        <v>39000</v>
      </c>
      <c r="F22" s="60">
        <v>37475.769999999997</v>
      </c>
      <c r="G22" s="97">
        <f t="shared" si="2"/>
        <v>0.90794048199928368</v>
      </c>
      <c r="H22" s="97">
        <f t="shared" si="3"/>
        <v>0.96091717948717936</v>
      </c>
    </row>
    <row r="23" spans="2:8" x14ac:dyDescent="0.25">
      <c r="B23" s="28" t="s">
        <v>172</v>
      </c>
      <c r="C23" s="59">
        <v>11455.22</v>
      </c>
      <c r="D23" s="4"/>
      <c r="E23" s="73">
        <v>17000</v>
      </c>
      <c r="F23" s="60">
        <v>838</v>
      </c>
      <c r="G23" s="97"/>
      <c r="H23" s="97">
        <f t="shared" si="3"/>
        <v>4.9294117647058822E-2</v>
      </c>
    </row>
    <row r="24" spans="2:8" x14ac:dyDescent="0.25">
      <c r="B24" s="28"/>
      <c r="C24" s="59"/>
      <c r="D24" s="4"/>
      <c r="E24" s="73"/>
      <c r="F24" s="60"/>
      <c r="G24" s="97"/>
      <c r="H24" s="97"/>
    </row>
    <row r="25" spans="2:8" s="34" customFormat="1" x14ac:dyDescent="0.25">
      <c r="B25" s="20" t="s">
        <v>122</v>
      </c>
      <c r="C25" s="63">
        <f>SUM(C26)</f>
        <v>12619.42</v>
      </c>
      <c r="D25" s="32"/>
      <c r="E25" s="63">
        <f t="shared" ref="E25:F25" si="7">SUM(E26)</f>
        <v>14000</v>
      </c>
      <c r="F25" s="63">
        <f t="shared" si="7"/>
        <v>14810</v>
      </c>
      <c r="G25" s="97">
        <f t="shared" si="2"/>
        <v>1.1735880095915661</v>
      </c>
      <c r="H25" s="97">
        <f t="shared" si="3"/>
        <v>1.0578571428571428</v>
      </c>
    </row>
    <row r="26" spans="2:8" x14ac:dyDescent="0.25">
      <c r="B26" s="78" t="s">
        <v>124</v>
      </c>
      <c r="C26" s="59">
        <v>12619.42</v>
      </c>
      <c r="D26" s="4"/>
      <c r="E26" s="73">
        <v>14000</v>
      </c>
      <c r="F26" s="60">
        <v>14810</v>
      </c>
      <c r="G26" s="97">
        <f t="shared" si="2"/>
        <v>1.1735880095915661</v>
      </c>
      <c r="H26" s="97">
        <f t="shared" si="3"/>
        <v>1.0578571428571428</v>
      </c>
    </row>
    <row r="27" spans="2:8" x14ac:dyDescent="0.25">
      <c r="B27" s="28"/>
      <c r="C27" s="59"/>
      <c r="D27" s="4"/>
      <c r="E27" s="73"/>
      <c r="F27" s="60"/>
      <c r="G27" s="97"/>
      <c r="H27" s="97"/>
    </row>
    <row r="28" spans="2:8" ht="15.75" customHeight="1" x14ac:dyDescent="0.25">
      <c r="B28" s="5" t="s">
        <v>28</v>
      </c>
      <c r="C28" s="59">
        <f>SUM(C29,C33,C36,C39,C43)</f>
        <v>2333517.6599999997</v>
      </c>
      <c r="D28" s="4"/>
      <c r="E28" s="59">
        <f t="shared" ref="E28:F28" si="8">SUM(E29,E33,E36,E39,E43)</f>
        <v>2669100</v>
      </c>
      <c r="F28" s="59">
        <f t="shared" si="8"/>
        <v>2649381.81</v>
      </c>
      <c r="G28" s="97">
        <f t="shared" si="2"/>
        <v>1.1353596569738411</v>
      </c>
      <c r="H28" s="97">
        <f t="shared" si="3"/>
        <v>0.99261241991682592</v>
      </c>
    </row>
    <row r="29" spans="2:8" s="34" customFormat="1" ht="15.75" customHeight="1" x14ac:dyDescent="0.25">
      <c r="B29" s="5" t="s">
        <v>27</v>
      </c>
      <c r="C29" s="63">
        <f>SUM(C30:C31)</f>
        <v>249559.19</v>
      </c>
      <c r="D29" s="32"/>
      <c r="E29" s="63">
        <f t="shared" ref="E29:F29" si="9">SUM(E30:E31)</f>
        <v>292600</v>
      </c>
      <c r="F29" s="63">
        <f t="shared" si="9"/>
        <v>259680.87</v>
      </c>
      <c r="G29" s="97">
        <f t="shared" si="2"/>
        <v>1.0405582339003425</v>
      </c>
      <c r="H29" s="97">
        <f t="shared" si="3"/>
        <v>0.88749442925495559</v>
      </c>
    </row>
    <row r="30" spans="2:8" x14ac:dyDescent="0.25">
      <c r="B30" s="30" t="s">
        <v>26</v>
      </c>
      <c r="C30" s="59">
        <v>117292</v>
      </c>
      <c r="D30" s="4"/>
      <c r="E30" s="59">
        <v>154400</v>
      </c>
      <c r="F30" s="60">
        <v>104507.22</v>
      </c>
      <c r="G30" s="97">
        <f t="shared" si="2"/>
        <v>0.89100040923507151</v>
      </c>
      <c r="H30" s="97">
        <f t="shared" si="3"/>
        <v>0.67686023316062172</v>
      </c>
    </row>
    <row r="31" spans="2:8" ht="25.5" x14ac:dyDescent="0.25">
      <c r="B31" s="30" t="s">
        <v>125</v>
      </c>
      <c r="C31" s="59">
        <v>132267.19</v>
      </c>
      <c r="D31" s="4"/>
      <c r="E31" s="59">
        <v>138200</v>
      </c>
      <c r="F31" s="60">
        <v>155173.65</v>
      </c>
      <c r="G31" s="97">
        <f t="shared" si="2"/>
        <v>1.1731832361449577</v>
      </c>
      <c r="H31" s="97">
        <f t="shared" si="3"/>
        <v>1.1228194645441389</v>
      </c>
    </row>
    <row r="32" spans="2:8" x14ac:dyDescent="0.25">
      <c r="B32" s="30"/>
      <c r="C32" s="59"/>
      <c r="D32" s="4"/>
      <c r="E32" s="59"/>
      <c r="F32" s="60"/>
      <c r="G32" s="97"/>
      <c r="H32" s="97"/>
    </row>
    <row r="33" spans="2:8" s="34" customFormat="1" x14ac:dyDescent="0.25">
      <c r="B33" s="79" t="s">
        <v>25</v>
      </c>
      <c r="C33" s="63">
        <f>SUM(C34)</f>
        <v>49091.46</v>
      </c>
      <c r="D33" s="32"/>
      <c r="E33" s="63">
        <f t="shared" ref="E33:F33" si="10">SUM(E34)</f>
        <v>35000</v>
      </c>
      <c r="F33" s="63">
        <f t="shared" si="10"/>
        <v>38028.370000000003</v>
      </c>
      <c r="G33" s="97">
        <f t="shared" si="2"/>
        <v>0.77464328826235773</v>
      </c>
      <c r="H33" s="97">
        <f t="shared" si="3"/>
        <v>1.0865248571428572</v>
      </c>
    </row>
    <row r="34" spans="2:8" x14ac:dyDescent="0.25">
      <c r="B34" s="30" t="s">
        <v>24</v>
      </c>
      <c r="C34" s="59">
        <v>49091.46</v>
      </c>
      <c r="D34" s="4"/>
      <c r="E34" s="59">
        <v>35000</v>
      </c>
      <c r="F34" s="60">
        <v>38028.370000000003</v>
      </c>
      <c r="G34" s="97">
        <f t="shared" si="2"/>
        <v>0.77464328826235773</v>
      </c>
      <c r="H34" s="97">
        <f t="shared" si="3"/>
        <v>1.0865248571428572</v>
      </c>
    </row>
    <row r="35" spans="2:8" x14ac:dyDescent="0.25">
      <c r="B35" s="30"/>
      <c r="C35" s="59"/>
      <c r="D35" s="4"/>
      <c r="E35" s="59"/>
      <c r="F35" s="60"/>
      <c r="G35" s="97"/>
      <c r="H35" s="97"/>
    </row>
    <row r="36" spans="2:8" s="34" customFormat="1" x14ac:dyDescent="0.25">
      <c r="B36" s="80" t="s">
        <v>115</v>
      </c>
      <c r="C36" s="63">
        <f>SUM(C37)</f>
        <v>840</v>
      </c>
      <c r="D36" s="32"/>
      <c r="E36" s="63">
        <f t="shared" ref="E36:F36" si="11">SUM(E37)</f>
        <v>7000</v>
      </c>
      <c r="F36" s="63">
        <f t="shared" si="11"/>
        <v>925.65</v>
      </c>
      <c r="G36" s="97">
        <v>0</v>
      </c>
      <c r="H36" s="97">
        <f t="shared" si="3"/>
        <v>0.13223571428571429</v>
      </c>
    </row>
    <row r="37" spans="2:8" x14ac:dyDescent="0.25">
      <c r="B37" s="29" t="s">
        <v>126</v>
      </c>
      <c r="C37" s="59">
        <v>840</v>
      </c>
      <c r="D37" s="4"/>
      <c r="E37" s="59">
        <v>7000</v>
      </c>
      <c r="F37" s="60">
        <v>925.65</v>
      </c>
      <c r="G37" s="97">
        <v>0</v>
      </c>
      <c r="H37" s="97">
        <f t="shared" si="3"/>
        <v>0.13223571428571429</v>
      </c>
    </row>
    <row r="38" spans="2:8" x14ac:dyDescent="0.25">
      <c r="B38" s="5"/>
      <c r="C38" s="59"/>
      <c r="D38" s="4"/>
      <c r="E38" s="73"/>
      <c r="F38" s="60"/>
      <c r="G38" s="97"/>
      <c r="H38" s="97"/>
    </row>
    <row r="39" spans="2:8" s="34" customFormat="1" x14ac:dyDescent="0.25">
      <c r="B39" s="20" t="s">
        <v>119</v>
      </c>
      <c r="C39" s="63">
        <f>SUM(C40:C41)</f>
        <v>2021407.5899999999</v>
      </c>
      <c r="D39" s="32"/>
      <c r="E39" s="63">
        <f t="shared" ref="E39:F39" si="12">SUM(E40:E41)</f>
        <v>2320500</v>
      </c>
      <c r="F39" s="63">
        <f t="shared" si="12"/>
        <v>2335936.92</v>
      </c>
      <c r="G39" s="97">
        <f t="shared" si="2"/>
        <v>1.1555991634522358</v>
      </c>
      <c r="H39" s="97">
        <f t="shared" si="3"/>
        <v>1.0066524111182935</v>
      </c>
    </row>
    <row r="40" spans="2:8" x14ac:dyDescent="0.25">
      <c r="B40" s="78" t="s">
        <v>128</v>
      </c>
      <c r="C40" s="59">
        <v>2000387.4</v>
      </c>
      <c r="D40" s="4"/>
      <c r="E40" s="73">
        <v>2264500</v>
      </c>
      <c r="F40" s="60">
        <v>2286503.9</v>
      </c>
      <c r="G40" s="97">
        <f t="shared" si="2"/>
        <v>1.1430305449834368</v>
      </c>
      <c r="H40" s="97">
        <f t="shared" si="3"/>
        <v>1.0097168911459482</v>
      </c>
    </row>
    <row r="41" spans="2:8" ht="25.5" x14ac:dyDescent="0.25">
      <c r="B41" s="28" t="s">
        <v>121</v>
      </c>
      <c r="C41" s="59">
        <v>21020.19</v>
      </c>
      <c r="D41" s="4"/>
      <c r="E41" s="73">
        <v>56000</v>
      </c>
      <c r="F41" s="60">
        <v>49433.02</v>
      </c>
      <c r="G41" s="97">
        <f t="shared" si="2"/>
        <v>2.3516923491176818</v>
      </c>
      <c r="H41" s="97">
        <f t="shared" si="3"/>
        <v>0.88273249999999992</v>
      </c>
    </row>
    <row r="42" spans="2:8" x14ac:dyDescent="0.25">
      <c r="B42" s="28"/>
      <c r="C42" s="59"/>
      <c r="D42" s="4"/>
      <c r="E42" s="73"/>
      <c r="F42" s="60"/>
      <c r="G42" s="97"/>
      <c r="H42" s="97"/>
    </row>
    <row r="43" spans="2:8" s="34" customFormat="1" x14ac:dyDescent="0.25">
      <c r="B43" s="20" t="s">
        <v>127</v>
      </c>
      <c r="C43" s="63">
        <f>SUM(C44)</f>
        <v>12619.42</v>
      </c>
      <c r="D43" s="32"/>
      <c r="E43" s="63">
        <f t="shared" ref="E43:F43" si="13">SUM(E44)</f>
        <v>14000</v>
      </c>
      <c r="F43" s="63">
        <f t="shared" si="13"/>
        <v>14810</v>
      </c>
      <c r="G43" s="97">
        <f t="shared" si="2"/>
        <v>1.1735880095915661</v>
      </c>
      <c r="H43" s="97">
        <f t="shared" si="3"/>
        <v>1.0578571428571428</v>
      </c>
    </row>
    <row r="44" spans="2:8" x14ac:dyDescent="0.25">
      <c r="B44" s="28" t="s">
        <v>123</v>
      </c>
      <c r="C44" s="59">
        <v>12619.42</v>
      </c>
      <c r="D44" s="4"/>
      <c r="E44" s="73">
        <v>14000</v>
      </c>
      <c r="F44" s="60">
        <v>14810</v>
      </c>
      <c r="G44" s="97">
        <f t="shared" si="2"/>
        <v>1.1735880095915661</v>
      </c>
      <c r="H44" s="97">
        <f t="shared" si="3"/>
        <v>1.0578571428571428</v>
      </c>
    </row>
    <row r="45" spans="2:8" x14ac:dyDescent="0.25">
      <c r="B45" s="10"/>
      <c r="C45" s="59"/>
      <c r="D45" s="4"/>
      <c r="E45" s="73"/>
      <c r="F45" s="60"/>
      <c r="G45" s="26"/>
      <c r="H45" s="26"/>
    </row>
    <row r="46" spans="2:8" x14ac:dyDescent="0.25">
      <c r="E46" s="74"/>
      <c r="F46" s="7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D15" sqref="D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159</v>
      </c>
      <c r="C1" s="15"/>
      <c r="D1" s="15"/>
      <c r="E1" s="15"/>
      <c r="F1" s="3"/>
      <c r="G1" s="3"/>
      <c r="H1" s="3"/>
    </row>
    <row r="2" spans="2:8" ht="15.75" customHeight="1" x14ac:dyDescent="0.25">
      <c r="B2" s="164" t="s">
        <v>182</v>
      </c>
      <c r="C2" s="164"/>
      <c r="D2" s="164"/>
      <c r="E2" s="164"/>
      <c r="F2" s="164"/>
      <c r="G2" s="164"/>
      <c r="H2" s="164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177</v>
      </c>
      <c r="D4" s="36" t="s">
        <v>169</v>
      </c>
      <c r="E4" s="36" t="s">
        <v>170</v>
      </c>
      <c r="F4" s="36" t="s">
        <v>178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ht="15.75" customHeight="1" x14ac:dyDescent="0.25">
      <c r="B6" s="5" t="s">
        <v>28</v>
      </c>
      <c r="C6" s="59">
        <f>SUM(C7)</f>
        <v>2333517.66</v>
      </c>
      <c r="D6" s="4"/>
      <c r="E6" s="59">
        <f>SUM(E7)</f>
        <v>2679000</v>
      </c>
      <c r="F6" s="59">
        <f>SUM(F7)</f>
        <v>2649381.81</v>
      </c>
      <c r="G6" s="97">
        <f>F6/C6</f>
        <v>1.1353596569738409</v>
      </c>
      <c r="H6" s="97">
        <f>F6/E6</f>
        <v>0.98894431131019034</v>
      </c>
    </row>
    <row r="7" spans="2:8" ht="15.75" customHeight="1" x14ac:dyDescent="0.25">
      <c r="B7" s="5" t="s">
        <v>105</v>
      </c>
      <c r="C7" s="59">
        <f>SUM(C8)</f>
        <v>2333517.66</v>
      </c>
      <c r="D7" s="4"/>
      <c r="E7" s="59">
        <f>SUM(E8)</f>
        <v>2679000</v>
      </c>
      <c r="F7" s="59">
        <f>SUM(F8)</f>
        <v>2649381.81</v>
      </c>
      <c r="G7" s="97">
        <f t="shared" ref="G7:G8" si="0">F7/C7</f>
        <v>1.1353596569738409</v>
      </c>
      <c r="H7" s="97">
        <f t="shared" ref="H7:H8" si="1">F7/E7</f>
        <v>0.98894431131019034</v>
      </c>
    </row>
    <row r="8" spans="2:8" x14ac:dyDescent="0.25">
      <c r="B8" s="11" t="s">
        <v>106</v>
      </c>
      <c r="C8" s="59">
        <v>2333517.66</v>
      </c>
      <c r="D8" s="4"/>
      <c r="E8" s="59">
        <v>2679000</v>
      </c>
      <c r="F8" s="60">
        <v>2649381.81</v>
      </c>
      <c r="G8" s="97">
        <f t="shared" si="0"/>
        <v>1.1353596569738409</v>
      </c>
      <c r="H8" s="97">
        <f t="shared" si="1"/>
        <v>0.98894431131019034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36"/>
  <sheetViews>
    <sheetView topLeftCell="A31"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0.85546875" customWidth="1"/>
    <col min="6" max="8" width="25.28515625" customWidth="1"/>
    <col min="9" max="9" width="15.7109375" customWidth="1"/>
  </cols>
  <sheetData>
    <row r="1" spans="2:9" ht="18" x14ac:dyDescent="0.25">
      <c r="B1" s="2"/>
      <c r="C1" s="176" t="s">
        <v>159</v>
      </c>
      <c r="D1" s="176"/>
      <c r="E1" s="2"/>
      <c r="F1" s="2"/>
      <c r="G1" s="2"/>
      <c r="H1" s="2"/>
      <c r="I1" s="3"/>
    </row>
    <row r="2" spans="2:9" ht="18" customHeight="1" x14ac:dyDescent="0.25">
      <c r="B2" s="164" t="s">
        <v>9</v>
      </c>
      <c r="C2" s="177"/>
      <c r="D2" s="177"/>
      <c r="E2" s="177"/>
      <c r="F2" s="177"/>
      <c r="G2" s="177"/>
      <c r="H2" s="177"/>
      <c r="I2" s="177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81" t="s">
        <v>179</v>
      </c>
      <c r="C4" s="181"/>
      <c r="D4" s="181"/>
      <c r="E4" s="181"/>
      <c r="F4" s="181"/>
      <c r="G4" s="181"/>
      <c r="H4" s="181"/>
      <c r="I4" s="181"/>
    </row>
    <row r="5" spans="2:9" ht="18" x14ac:dyDescent="0.25">
      <c r="B5" s="15"/>
      <c r="C5" s="15"/>
      <c r="D5" s="15"/>
      <c r="E5" s="15"/>
      <c r="F5" s="15"/>
      <c r="G5" s="15"/>
      <c r="H5" s="15"/>
      <c r="I5" s="3"/>
    </row>
    <row r="6" spans="2:9" ht="25.5" x14ac:dyDescent="0.25">
      <c r="B6" s="161" t="s">
        <v>7</v>
      </c>
      <c r="C6" s="162"/>
      <c r="D6" s="162"/>
      <c r="E6" s="163"/>
      <c r="F6" s="36" t="s">
        <v>169</v>
      </c>
      <c r="G6" s="36" t="s">
        <v>170</v>
      </c>
      <c r="H6" s="36" t="s">
        <v>180</v>
      </c>
      <c r="I6" s="36" t="s">
        <v>31</v>
      </c>
    </row>
    <row r="7" spans="2:9" s="25" customFormat="1" ht="15.75" customHeight="1" x14ac:dyDescent="0.2">
      <c r="B7" s="182">
        <v>1</v>
      </c>
      <c r="C7" s="183"/>
      <c r="D7" s="183"/>
      <c r="E7" s="184"/>
      <c r="F7" s="37">
        <v>2</v>
      </c>
      <c r="G7" s="37">
        <v>3</v>
      </c>
      <c r="H7" s="37">
        <v>4</v>
      </c>
      <c r="I7" s="37" t="s">
        <v>30</v>
      </c>
    </row>
    <row r="8" spans="2:9" s="39" customFormat="1" ht="30" customHeight="1" x14ac:dyDescent="0.25">
      <c r="B8" s="185">
        <v>90416336</v>
      </c>
      <c r="C8" s="186"/>
      <c r="D8" s="187"/>
      <c r="E8" s="100" t="s">
        <v>107</v>
      </c>
      <c r="F8" s="81"/>
      <c r="G8" s="84">
        <f>SUM(G9)</f>
        <v>2679000</v>
      </c>
      <c r="H8" s="84">
        <f>SUM(H9)</f>
        <v>2649381.8099999996</v>
      </c>
      <c r="I8" s="106">
        <f>H8/G8</f>
        <v>0.98894431131019023</v>
      </c>
    </row>
    <row r="9" spans="2:9" s="39" customFormat="1" ht="30" customHeight="1" x14ac:dyDescent="0.25">
      <c r="B9" s="178" t="s">
        <v>108</v>
      </c>
      <c r="C9" s="179"/>
      <c r="D9" s="180"/>
      <c r="E9" s="107" t="s">
        <v>109</v>
      </c>
      <c r="F9" s="108"/>
      <c r="G9" s="109">
        <f>SUM(G10,G19,G21,G23,G25,G27,G32,G34)</f>
        <v>2679000</v>
      </c>
      <c r="H9" s="109">
        <f>SUM(H10,H19,H21,H23,H25,H27,,H32,H34)</f>
        <v>2649381.8099999996</v>
      </c>
      <c r="I9" s="110">
        <f t="shared" ref="I9:I35" si="0">H9/G9</f>
        <v>0.98894431131019023</v>
      </c>
    </row>
    <row r="10" spans="2:9" s="82" customFormat="1" ht="30" customHeight="1" x14ac:dyDescent="0.25">
      <c r="B10" s="188" t="s">
        <v>112</v>
      </c>
      <c r="C10" s="189"/>
      <c r="D10" s="190"/>
      <c r="E10" s="101" t="s">
        <v>113</v>
      </c>
      <c r="F10" s="102"/>
      <c r="G10" s="103">
        <f>SUM(G11:G18)</f>
        <v>2549400</v>
      </c>
      <c r="H10" s="103">
        <f>SUM(H11:H18)</f>
        <v>2532298.9299999997</v>
      </c>
      <c r="I10" s="104">
        <f t="shared" si="0"/>
        <v>0.99329211971444253</v>
      </c>
    </row>
    <row r="11" spans="2:9" s="39" customFormat="1" ht="30" customHeight="1" x14ac:dyDescent="0.25">
      <c r="B11" s="54" t="s">
        <v>129</v>
      </c>
      <c r="C11" s="55"/>
      <c r="D11" s="56"/>
      <c r="E11" s="56" t="s">
        <v>110</v>
      </c>
      <c r="F11" s="40"/>
      <c r="G11" s="83">
        <v>38300</v>
      </c>
      <c r="H11" s="83">
        <v>22061.96</v>
      </c>
      <c r="I11" s="98">
        <f t="shared" si="0"/>
        <v>0.57603028720626626</v>
      </c>
    </row>
    <row r="12" spans="2:9" s="39" customFormat="1" ht="30" customHeight="1" x14ac:dyDescent="0.25">
      <c r="B12" s="75" t="s">
        <v>142</v>
      </c>
      <c r="C12" s="76"/>
      <c r="D12" s="77"/>
      <c r="E12" s="56" t="s">
        <v>111</v>
      </c>
      <c r="F12" s="40"/>
      <c r="G12" s="83">
        <v>143400</v>
      </c>
      <c r="H12" s="83">
        <v>143586.15</v>
      </c>
      <c r="I12" s="98">
        <f t="shared" si="0"/>
        <v>1.0012981171548117</v>
      </c>
    </row>
    <row r="13" spans="2:9" s="39" customFormat="1" ht="30" customHeight="1" x14ac:dyDescent="0.25">
      <c r="B13" s="165" t="s">
        <v>130</v>
      </c>
      <c r="C13" s="166"/>
      <c r="D13" s="167"/>
      <c r="E13" s="41" t="s">
        <v>114</v>
      </c>
      <c r="F13" s="40"/>
      <c r="G13" s="83">
        <v>33200</v>
      </c>
      <c r="H13" s="83">
        <v>17227.12</v>
      </c>
      <c r="I13" s="98">
        <f t="shared" si="0"/>
        <v>0.51888915662650603</v>
      </c>
    </row>
    <row r="14" spans="2:9" s="39" customFormat="1" ht="30" customHeight="1" x14ac:dyDescent="0.25">
      <c r="B14" s="174" t="s">
        <v>131</v>
      </c>
      <c r="C14" s="174"/>
      <c r="D14" s="174"/>
      <c r="E14" s="41" t="s">
        <v>132</v>
      </c>
      <c r="F14" s="40"/>
      <c r="G14" s="83">
        <v>7000</v>
      </c>
      <c r="H14" s="83">
        <v>925.65</v>
      </c>
      <c r="I14" s="98">
        <f t="shared" si="0"/>
        <v>0.13223571428571429</v>
      </c>
    </row>
    <row r="15" spans="2:9" s="39" customFormat="1" ht="30" customHeight="1" x14ac:dyDescent="0.25">
      <c r="B15" s="165" t="s">
        <v>133</v>
      </c>
      <c r="C15" s="166"/>
      <c r="D15" s="167"/>
      <c r="E15" s="41" t="s">
        <v>134</v>
      </c>
      <c r="F15" s="40"/>
      <c r="G15" s="83">
        <v>2257500</v>
      </c>
      <c r="H15" s="83">
        <v>2284255.0299999998</v>
      </c>
      <c r="I15" s="98">
        <f t="shared" si="0"/>
        <v>1.011851619047619</v>
      </c>
    </row>
    <row r="16" spans="2:9" s="39" customFormat="1" ht="30" customHeight="1" x14ac:dyDescent="0.25">
      <c r="B16" s="165" t="s">
        <v>135</v>
      </c>
      <c r="C16" s="166"/>
      <c r="D16" s="167"/>
      <c r="E16" s="38" t="s">
        <v>136</v>
      </c>
      <c r="F16" s="40"/>
      <c r="G16" s="83">
        <v>0</v>
      </c>
      <c r="H16" s="83">
        <v>0</v>
      </c>
      <c r="I16" s="98"/>
    </row>
    <row r="17" spans="2:9" s="39" customFormat="1" ht="30" customHeight="1" x14ac:dyDescent="0.25">
      <c r="B17" s="165" t="s">
        <v>137</v>
      </c>
      <c r="C17" s="166"/>
      <c r="D17" s="167"/>
      <c r="E17" s="38" t="s">
        <v>138</v>
      </c>
      <c r="F17" s="40"/>
      <c r="G17" s="83">
        <v>56000</v>
      </c>
      <c r="H17" s="83">
        <v>49433.02</v>
      </c>
      <c r="I17" s="98">
        <f t="shared" si="0"/>
        <v>0.88273249999999992</v>
      </c>
    </row>
    <row r="18" spans="2:9" s="39" customFormat="1" ht="30" customHeight="1" x14ac:dyDescent="0.25">
      <c r="B18" s="174" t="s">
        <v>139</v>
      </c>
      <c r="C18" s="174"/>
      <c r="D18" s="174"/>
      <c r="E18" s="41" t="s">
        <v>140</v>
      </c>
      <c r="F18" s="40"/>
      <c r="G18" s="83">
        <v>14000</v>
      </c>
      <c r="H18" s="83">
        <v>14810</v>
      </c>
      <c r="I18" s="98">
        <f t="shared" si="0"/>
        <v>1.0578571428571428</v>
      </c>
    </row>
    <row r="19" spans="2:9" s="82" customFormat="1" ht="30" customHeight="1" x14ac:dyDescent="0.25">
      <c r="B19" s="175" t="s">
        <v>153</v>
      </c>
      <c r="C19" s="175"/>
      <c r="D19" s="175"/>
      <c r="E19" s="105" t="s">
        <v>141</v>
      </c>
      <c r="F19" s="102"/>
      <c r="G19" s="103">
        <f>SUM(G20)</f>
        <v>6300</v>
      </c>
      <c r="H19" s="103">
        <f>SUM(H20)</f>
        <v>5993.77</v>
      </c>
      <c r="I19" s="104">
        <f t="shared" si="0"/>
        <v>0.95139206349206351</v>
      </c>
    </row>
    <row r="20" spans="2:9" s="39" customFormat="1" ht="30" customHeight="1" x14ac:dyDescent="0.25">
      <c r="B20" s="75" t="s">
        <v>143</v>
      </c>
      <c r="C20" s="76"/>
      <c r="D20" s="77"/>
      <c r="E20" s="41" t="s">
        <v>144</v>
      </c>
      <c r="F20" s="40"/>
      <c r="G20" s="83">
        <v>6300</v>
      </c>
      <c r="H20" s="83">
        <v>5993.77</v>
      </c>
      <c r="I20" s="98">
        <f t="shared" si="0"/>
        <v>0.95139206349206351</v>
      </c>
    </row>
    <row r="21" spans="2:9" s="82" customFormat="1" ht="30" customHeight="1" x14ac:dyDescent="0.25">
      <c r="B21" s="168" t="s">
        <v>154</v>
      </c>
      <c r="C21" s="169"/>
      <c r="D21" s="170"/>
      <c r="E21" s="105" t="s">
        <v>145</v>
      </c>
      <c r="F21" s="102"/>
      <c r="G21" s="103">
        <f>SUM(G22)</f>
        <v>77200</v>
      </c>
      <c r="H21" s="103">
        <f>SUM(H22)</f>
        <v>53247.94</v>
      </c>
      <c r="I21" s="104">
        <f t="shared" si="0"/>
        <v>0.68974015544041456</v>
      </c>
    </row>
    <row r="22" spans="2:9" s="39" customFormat="1" ht="30" customHeight="1" x14ac:dyDescent="0.25">
      <c r="B22" s="75" t="s">
        <v>129</v>
      </c>
      <c r="C22" s="76"/>
      <c r="D22" s="77"/>
      <c r="E22" s="41" t="s">
        <v>146</v>
      </c>
      <c r="F22" s="40"/>
      <c r="G22" s="83">
        <v>77200</v>
      </c>
      <c r="H22" s="83">
        <v>53247.94</v>
      </c>
      <c r="I22" s="98">
        <f t="shared" si="0"/>
        <v>0.68974015544041456</v>
      </c>
    </row>
    <row r="23" spans="2:9" s="82" customFormat="1" ht="30" customHeight="1" x14ac:dyDescent="0.25">
      <c r="B23" s="168" t="s">
        <v>155</v>
      </c>
      <c r="C23" s="169"/>
      <c r="D23" s="170"/>
      <c r="E23" s="105" t="s">
        <v>147</v>
      </c>
      <c r="F23" s="102"/>
      <c r="G23" s="103">
        <f>SUM(G24)</f>
        <v>2700</v>
      </c>
      <c r="H23" s="103">
        <f>SUM(H24)</f>
        <v>1778.84</v>
      </c>
      <c r="I23" s="104">
        <f t="shared" si="0"/>
        <v>0.65882962962962965</v>
      </c>
    </row>
    <row r="24" spans="2:9" s="39" customFormat="1" ht="30" customHeight="1" x14ac:dyDescent="0.25">
      <c r="B24" s="165" t="s">
        <v>143</v>
      </c>
      <c r="C24" s="166"/>
      <c r="D24" s="167"/>
      <c r="E24" s="41" t="s">
        <v>146</v>
      </c>
      <c r="F24" s="40"/>
      <c r="G24" s="83">
        <v>2700</v>
      </c>
      <c r="H24" s="83">
        <v>1778.84</v>
      </c>
      <c r="I24" s="98">
        <f t="shared" si="0"/>
        <v>0.65882962962962965</v>
      </c>
    </row>
    <row r="25" spans="2:9" s="39" customFormat="1" ht="30" customHeight="1" x14ac:dyDescent="0.25">
      <c r="B25" s="171" t="s">
        <v>166</v>
      </c>
      <c r="C25" s="172"/>
      <c r="D25" s="173"/>
      <c r="E25" s="105" t="s">
        <v>167</v>
      </c>
      <c r="F25" s="102"/>
      <c r="G25" s="103">
        <f>SUM(G26)</f>
        <v>15100</v>
      </c>
      <c r="H25" s="103">
        <f>SUM(H26)</f>
        <v>8634.68</v>
      </c>
      <c r="I25" s="126">
        <f>H25/G25</f>
        <v>0.57183311258278147</v>
      </c>
    </row>
    <row r="26" spans="2:9" s="39" customFormat="1" ht="30" customHeight="1" x14ac:dyDescent="0.25">
      <c r="B26" s="111" t="s">
        <v>143</v>
      </c>
      <c r="C26" s="112"/>
      <c r="D26" s="113"/>
      <c r="E26" s="41" t="s">
        <v>146</v>
      </c>
      <c r="F26" s="40"/>
      <c r="G26" s="83">
        <v>15100</v>
      </c>
      <c r="H26" s="83">
        <v>8634.68</v>
      </c>
      <c r="I26" s="98">
        <f>H26/G26</f>
        <v>0.57183311258278147</v>
      </c>
    </row>
    <row r="27" spans="2:9" s="82" customFormat="1" ht="30" customHeight="1" x14ac:dyDescent="0.25">
      <c r="B27" s="168" t="s">
        <v>156</v>
      </c>
      <c r="C27" s="169"/>
      <c r="D27" s="170"/>
      <c r="E27" s="105" t="s">
        <v>148</v>
      </c>
      <c r="F27" s="102"/>
      <c r="G27" s="103">
        <f>SUM(G28:G31)</f>
        <v>24500</v>
      </c>
      <c r="H27" s="103">
        <f>SUM(H28:H31)</f>
        <v>44389.91</v>
      </c>
      <c r="I27" s="104">
        <f t="shared" si="0"/>
        <v>1.8118330612244899</v>
      </c>
    </row>
    <row r="28" spans="2:9" s="39" customFormat="1" ht="30" customHeight="1" x14ac:dyDescent="0.25">
      <c r="B28" s="165" t="s">
        <v>143</v>
      </c>
      <c r="C28" s="166"/>
      <c r="D28" s="167"/>
      <c r="E28" s="41" t="s">
        <v>146</v>
      </c>
      <c r="F28" s="40"/>
      <c r="G28" s="83">
        <v>13000</v>
      </c>
      <c r="H28" s="83">
        <v>11251.16</v>
      </c>
      <c r="I28" s="98">
        <f t="shared" si="0"/>
        <v>0.86547384615384615</v>
      </c>
    </row>
    <row r="29" spans="2:9" s="39" customFormat="1" ht="30" customHeight="1" x14ac:dyDescent="0.25">
      <c r="B29" s="165" t="s">
        <v>142</v>
      </c>
      <c r="C29" s="166"/>
      <c r="D29" s="167"/>
      <c r="E29" s="41" t="s">
        <v>149</v>
      </c>
      <c r="F29" s="40"/>
      <c r="G29" s="83">
        <v>4700</v>
      </c>
      <c r="H29" s="83">
        <v>11587.5</v>
      </c>
      <c r="I29" s="98">
        <f t="shared" si="0"/>
        <v>2.4654255319148937</v>
      </c>
    </row>
    <row r="30" spans="2:9" s="39" customFormat="1" ht="30" customHeight="1" x14ac:dyDescent="0.25">
      <c r="B30" s="165" t="s">
        <v>150</v>
      </c>
      <c r="C30" s="166"/>
      <c r="D30" s="167"/>
      <c r="E30" s="41" t="s">
        <v>114</v>
      </c>
      <c r="F30" s="40"/>
      <c r="G30" s="83">
        <v>1800</v>
      </c>
      <c r="H30" s="83">
        <v>20801.25</v>
      </c>
      <c r="I30" s="98">
        <f t="shared" si="0"/>
        <v>11.55625</v>
      </c>
    </row>
    <row r="31" spans="2:9" s="39" customFormat="1" ht="30" customHeight="1" x14ac:dyDescent="0.25">
      <c r="B31" s="165" t="s">
        <v>133</v>
      </c>
      <c r="C31" s="166"/>
      <c r="D31" s="167"/>
      <c r="E31" s="41" t="s">
        <v>134</v>
      </c>
      <c r="F31" s="40"/>
      <c r="G31" s="83">
        <v>5000</v>
      </c>
      <c r="H31" s="83">
        <v>750</v>
      </c>
      <c r="I31" s="98">
        <f t="shared" si="0"/>
        <v>0.15</v>
      </c>
    </row>
    <row r="32" spans="2:9" s="82" customFormat="1" ht="30" customHeight="1" x14ac:dyDescent="0.25">
      <c r="B32" s="168" t="s">
        <v>157</v>
      </c>
      <c r="C32" s="169"/>
      <c r="D32" s="170"/>
      <c r="E32" s="105" t="s">
        <v>151</v>
      </c>
      <c r="F32" s="102"/>
      <c r="G32" s="103">
        <f>SUM(G33)</f>
        <v>1300</v>
      </c>
      <c r="H32" s="103">
        <f>SUM(H33)</f>
        <v>1049.32</v>
      </c>
      <c r="I32" s="104">
        <f t="shared" si="0"/>
        <v>0.80716923076923075</v>
      </c>
    </row>
    <row r="33" spans="2:9" s="39" customFormat="1" ht="30" customHeight="1" x14ac:dyDescent="0.25">
      <c r="B33" s="165" t="s">
        <v>143</v>
      </c>
      <c r="C33" s="166"/>
      <c r="D33" s="167"/>
      <c r="E33" s="41" t="s">
        <v>146</v>
      </c>
      <c r="F33" s="40"/>
      <c r="G33" s="83">
        <v>1300</v>
      </c>
      <c r="H33" s="83">
        <v>1049.32</v>
      </c>
      <c r="I33" s="98">
        <f t="shared" si="0"/>
        <v>0.80716923076923075</v>
      </c>
    </row>
    <row r="34" spans="2:9" s="82" customFormat="1" ht="30" customHeight="1" x14ac:dyDescent="0.25">
      <c r="B34" s="168" t="s">
        <v>158</v>
      </c>
      <c r="C34" s="169"/>
      <c r="D34" s="170"/>
      <c r="E34" s="105" t="s">
        <v>152</v>
      </c>
      <c r="F34" s="102"/>
      <c r="G34" s="103">
        <f>SUM(G35:G36)</f>
        <v>2500</v>
      </c>
      <c r="H34" s="103">
        <f>SUM(H35:H36)</f>
        <v>1988.4199999999998</v>
      </c>
      <c r="I34" s="104">
        <f t="shared" si="0"/>
        <v>0.79536799999999996</v>
      </c>
    </row>
    <row r="35" spans="2:9" s="39" customFormat="1" ht="30" customHeight="1" x14ac:dyDescent="0.25">
      <c r="B35" s="165" t="s">
        <v>143</v>
      </c>
      <c r="C35" s="166"/>
      <c r="D35" s="167"/>
      <c r="E35" s="41" t="s">
        <v>146</v>
      </c>
      <c r="F35" s="40"/>
      <c r="G35" s="83">
        <v>500</v>
      </c>
      <c r="H35" s="83">
        <v>489.55</v>
      </c>
      <c r="I35" s="98">
        <f t="shared" si="0"/>
        <v>0.97909999999999997</v>
      </c>
    </row>
    <row r="36" spans="2:9" s="39" customFormat="1" ht="30" customHeight="1" x14ac:dyDescent="0.25">
      <c r="B36" s="165" t="s">
        <v>133</v>
      </c>
      <c r="C36" s="166"/>
      <c r="D36" s="167"/>
      <c r="E36" s="41" t="s">
        <v>134</v>
      </c>
      <c r="F36" s="40"/>
      <c r="G36" s="83">
        <v>2000</v>
      </c>
      <c r="H36" s="83">
        <v>1498.87</v>
      </c>
      <c r="I36" s="98">
        <f>H36/G36</f>
        <v>0.74943499999999996</v>
      </c>
    </row>
  </sheetData>
  <mergeCells count="29">
    <mergeCell ref="B33:D33"/>
    <mergeCell ref="B34:D34"/>
    <mergeCell ref="B35:D35"/>
    <mergeCell ref="B36:D36"/>
    <mergeCell ref="C1:D1"/>
    <mergeCell ref="B2:I2"/>
    <mergeCell ref="B9:D9"/>
    <mergeCell ref="B13:D13"/>
    <mergeCell ref="B4:I4"/>
    <mergeCell ref="B6:E6"/>
    <mergeCell ref="B7:E7"/>
    <mergeCell ref="B8:D8"/>
    <mergeCell ref="B15:D15"/>
    <mergeCell ref="B10:D10"/>
    <mergeCell ref="B14:D14"/>
    <mergeCell ref="B16:D16"/>
    <mergeCell ref="B17:D17"/>
    <mergeCell ref="B18:D18"/>
    <mergeCell ref="B19:D19"/>
    <mergeCell ref="B21:D21"/>
    <mergeCell ref="B23:D23"/>
    <mergeCell ref="B31:D31"/>
    <mergeCell ref="B32:D32"/>
    <mergeCell ref="B24:D24"/>
    <mergeCell ref="B27:D27"/>
    <mergeCell ref="B28:D28"/>
    <mergeCell ref="B29:D29"/>
    <mergeCell ref="B30:D30"/>
    <mergeCell ref="B25:D2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Nadica</cp:lastModifiedBy>
  <cp:lastPrinted>2026-02-12T13:27:32Z</cp:lastPrinted>
  <dcterms:created xsi:type="dcterms:W3CDTF">2022-08-12T12:51:27Z</dcterms:created>
  <dcterms:modified xsi:type="dcterms:W3CDTF">2026-02-12T13:28:39Z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